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KC_2015_SZ" sheetId="1" r:id="rId1"/>
    <sheet name="KC_2015_CZ" sheetId="2" r:id="rId2"/>
    <sheet name="KC_2015_IZ" sheetId="3" r:id="rId3"/>
    <sheet name="KC_2015_KK" sheetId="4" r:id="rId4"/>
    <sheet name="KC_2015_DZ" sheetId="5" r:id="rId5"/>
    <sheet name="KC_2015_Galerija" sheetId="6" r:id="rId6"/>
    <sheet name="Tame_01082017-31072018" sheetId="7" r:id="rId7"/>
  </sheets>
  <definedNames>
    <definedName name="_xlnm.Print_Area" localSheetId="1">'KC_2015_CZ'!$A$1:$Q$58</definedName>
    <definedName name="_xlnm.Print_Area" localSheetId="4">'KC_2015_DZ'!$A$1:$R$58</definedName>
    <definedName name="_xlnm.Print_Area" localSheetId="5">'KC_2015_Galerija'!$A$1:$R$58</definedName>
    <definedName name="_xlnm.Print_Area" localSheetId="2">'KC_2015_IZ'!$A$1:$R$58</definedName>
    <definedName name="_xlnm.Print_Area" localSheetId="3">'KC_2015_KK'!$A$1:$R$58</definedName>
    <definedName name="_xlnm.Print_Area" localSheetId="0">'KC_2015_SZ'!$A$1:$R$58</definedName>
  </definedNames>
  <calcPr fullCalcOnLoad="1"/>
</workbook>
</file>

<file path=xl/sharedStrings.xml><?xml version="1.0" encoding="utf-8"?>
<sst xmlns="http://schemas.openxmlformats.org/spreadsheetml/2006/main" count="840" uniqueCount="201">
  <si>
    <t>Nomas maksas noteikšanas metodika, ja nekustamo īpašumu iznomā publiskai personai, tās iestādei vai kapitālsabiedrībai publiskas funkcijas veikšanai</t>
  </si>
  <si>
    <t>NM =</t>
  </si>
  <si>
    <t>, kur</t>
  </si>
  <si>
    <t>Cena par kvm (bez PVN):</t>
  </si>
  <si>
    <t>mēnesī par visu (bez PVN)</t>
  </si>
  <si>
    <t>Cena par kvm (ar PVN):</t>
  </si>
  <si>
    <t>NĪpl</t>
  </si>
  <si>
    <t>tā nekustamā īpašuma kopējā iznomājamā platība, kurā atrodas nomas objekts;</t>
  </si>
  <si>
    <t>IZNpl</t>
  </si>
  <si>
    <t>iznomājamā platība (kvadrātmetri).</t>
  </si>
  <si>
    <t>Nizm</t>
  </si>
  <si>
    <t>netiešās izmaksas gadā uz kvadrātmetru (aprēķina skat 35.rinda);</t>
  </si>
  <si>
    <t>Tizm</t>
  </si>
  <si>
    <t>tā nekustamā īpašuma tiešās izmaksas gadā, kurā atrodas nomas objekts. Aprēķina saskaņā</t>
  </si>
  <si>
    <t>57. Tā nekustamā īpašuma tiešās izmaksas gadā, kurā atrodas iznomājamais objekts, aprēķina, izmantojot šādu formulu:</t>
  </si>
  <si>
    <t>Tizm – attiecīgā nekustamā īpašuma tiešās izmaksas gadā;</t>
  </si>
  <si>
    <t>A</t>
  </si>
  <si>
    <t>Baps</t>
  </si>
  <si>
    <t>P</t>
  </si>
  <si>
    <t>to pamatlīdzekļu plānotās uzturēšanas izmaksas, tai skaitā nolietojuma summa gadā, kurus izmanto vai plānots izmantot</t>
  </si>
  <si>
    <t>nekustamā īpašuma un tam piegulošās teritorijas sanitārajā uzkopšanā;</t>
  </si>
  <si>
    <t>N</t>
  </si>
  <si>
    <t>izdevumi plānotajiem kārtējiem vai kapitālajiem remontiem, kas nepieciešami nekustamā īpašuma uzturēšanai un nav iekļauti komponentē "A". Tie nedrīkst pārsniegt 2,5 %</t>
  </si>
  <si>
    <t>no attiecīgā nekustamā īpašuma ēkas atjaunošanas vērtības gadā;</t>
  </si>
  <si>
    <t>Apdr</t>
  </si>
  <si>
    <t>attiecīgā nekustamā īpašuma apdrošināšanas izdevumi gadā;</t>
  </si>
  <si>
    <t>zemes vienības nomas maksa gadā, ja iznomājamais objekts atrodas uz citam īpašniekam piederošas zemes vienības;</t>
  </si>
  <si>
    <t>C</t>
  </si>
  <si>
    <t>pēc pušu vienošanās papildus var iekļaut citas izmaksas.</t>
  </si>
  <si>
    <t>Netiešās izmaksas ir daļa no iznomātāja kopējiem administrācijas izdevumiem – nekustamā īpašuma pārvaldīšanas izmaksas. Netiešās izmaksas uz vienu kvadrātmetru gadā aprēķina, izmantojot šādu formulu:</t>
  </si>
  <si>
    <t>Nizm = Adm x k/Kpl, kur</t>
  </si>
  <si>
    <t>Nizm – netiešās izmaksas uz vienu kvadrātmetru gadā</t>
  </si>
  <si>
    <t>Adm</t>
  </si>
  <si>
    <t>iznomātāja administrācijas kopējie plānotie izdevumi gadā vispārējās darbības nodrošināšanai, tai skaitā telpu uzturēšana, nomas izmaksas, kancelejas preču izdevumi, atlīdzība administratīvajiem darbiniekiem (izņemot sētnieku, apkopēju un cita tieši iesaistītā personāla plānoto atlīdzību), pamatlīdzekļu nolietojuma summa gadā un citi plānotie izdevumi, kas nav iekļauti tā nekustamā īpašuma tiešo izmaksu (Tizm) aprēķinā, kurā atrodas nomas objekts;</t>
  </si>
  <si>
    <t>k</t>
  </si>
  <si>
    <t xml:space="preserve"> koeficients (īpatsvars), kas raksturo, kādu daļu no kopējiem administrācijas izdevumiem ir plānots attiecināt uz nekustamo īpašumu pārvaldīšanu. To aprēķina, nekustamo īpašumu pārvaldīšanā iesaistīto darbinieku plānoto atlīdzību (gadā) izdalot ar visos iznomātāja darbības virzienos iesaistīto darbinieku plānoto atlīdzību (gadā);</t>
  </si>
  <si>
    <t>Kpl</t>
  </si>
  <si>
    <t>to nekustamo īpašumu kopējā platība, kas ir iznomātāja pārvaldīšanā</t>
  </si>
  <si>
    <t>Vajadzīgā investīcija/mēnesī:</t>
  </si>
  <si>
    <t>Nomas maksa/ mēnesī bez investīcijas:</t>
  </si>
  <si>
    <t>Kopā:</t>
  </si>
  <si>
    <t>ūdens</t>
  </si>
  <si>
    <t>elektrība</t>
  </si>
  <si>
    <t>L&amp;T</t>
  </si>
  <si>
    <t>Kurināmais</t>
  </si>
  <si>
    <t>viss administratīvais bloks</t>
  </si>
  <si>
    <t>internets</t>
  </si>
  <si>
    <t>Aprošināšana</t>
  </si>
  <si>
    <t>Uz KC attiecināmi 40 %</t>
  </si>
  <si>
    <t>Darbības nodrošināšana, apkalpošana</t>
  </si>
  <si>
    <t>KOPĀ</t>
  </si>
  <si>
    <t>Mēnesī</t>
  </si>
  <si>
    <t>Kopā mēnesī</t>
  </si>
  <si>
    <t>Kopā stundā</t>
  </si>
  <si>
    <t>Ēkas uzrraudzība Ivo</t>
  </si>
  <si>
    <t>Ceriņu zāle</t>
  </si>
  <si>
    <t>Izstāžu zāle</t>
  </si>
  <si>
    <t>Kora klase</t>
  </si>
  <si>
    <t>Deju zāle</t>
  </si>
  <si>
    <t>Galerija</t>
  </si>
  <si>
    <t>Skatītāju zāle</t>
  </si>
  <si>
    <t xml:space="preserve"> </t>
  </si>
  <si>
    <t>Protokola veidošanas laiks 31.08.2018. 11:06:58</t>
  </si>
  <si>
    <t>APSTIPRINU</t>
  </si>
  <si>
    <t>______________________________</t>
  </si>
  <si>
    <t>/ paraksts /</t>
  </si>
  <si>
    <t>z.v. 2018.g. "____________________"</t>
  </si>
  <si>
    <t>TĀMES IZPILDE NO 01.08.2017 LĪDZ 31.12.2017</t>
  </si>
  <si>
    <t>\Administratīvā struktūrvienība\ Nekustamā īpašuma un saimniecības daļa</t>
  </si>
  <si>
    <t xml:space="preserve">\Reģ.nr.\ </t>
  </si>
  <si>
    <t>\Budžeta veids\ Pamatbudžets</t>
  </si>
  <si>
    <t>\Programmas nosaukums\ Ēka, Gaujas iela 33A (643)</t>
  </si>
  <si>
    <t>\Funkcionālās kategorijas klasifikācija\ Pārējā citur neklasificētā teritoriju un mājokļu apsaimniekošanas darbība (06.600)</t>
  </si>
  <si>
    <t>\Finansējuma avots\ Pašvaldības budžeta dotācija un ieņēmumi no maksas pakalpojumiem (1)</t>
  </si>
  <si>
    <t>\Uzskaites dimensija\ Ēka, Gaujas iela 33A (0643)</t>
  </si>
  <si>
    <t>Rādītāju nosaukumi</t>
  </si>
  <si>
    <t>Budžeta kategoriju kodi</t>
  </si>
  <si>
    <t>Izpilde par 01.08 - 31.12</t>
  </si>
  <si>
    <t>EUR</t>
  </si>
  <si>
    <t>I IEŅĒMUMI - kopā</t>
  </si>
  <si>
    <t/>
  </si>
  <si>
    <t>1</t>
  </si>
  <si>
    <t>2</t>
  </si>
  <si>
    <t>7</t>
  </si>
  <si>
    <t>Budžeta iestāžu ieņēmumi</t>
  </si>
  <si>
    <t>21.0.0.0.</t>
  </si>
  <si>
    <t xml:space="preserve">  Ieņēmumi no budžeta iestāžu sniegtajiem maksas pakalpojumiem un citi pašu ieņēmumi</t>
  </si>
  <si>
    <t xml:space="preserve">  21.3.0.0.</t>
  </si>
  <si>
    <t xml:space="preserve">    Ieņēmumi par nomu un īri</t>
  </si>
  <si>
    <t xml:space="preserve">    21.3.8.0.</t>
  </si>
  <si>
    <t xml:space="preserve">    Ieņēmumi par telpu nomu</t>
  </si>
  <si>
    <t xml:space="preserve">      21.3.8.1.</t>
  </si>
  <si>
    <t xml:space="preserve">    Ieņēmumi par pārējiem budžeta iestāžu sniegtajiem maksas pakalpojumiem</t>
  </si>
  <si>
    <t xml:space="preserve">    21.3.9.0.</t>
  </si>
  <si>
    <t xml:space="preserve">    Citi ieņēmumi par maksas pakalpojumiem</t>
  </si>
  <si>
    <t xml:space="preserve">      21.3.9.9.</t>
  </si>
  <si>
    <t>II IZDEVUMI - kopā</t>
  </si>
  <si>
    <t>Preces un pakalpojumi</t>
  </si>
  <si>
    <t>2000</t>
  </si>
  <si>
    <t xml:space="preserve">  Pakalpojumi</t>
  </si>
  <si>
    <t xml:space="preserve">  2200</t>
  </si>
  <si>
    <t xml:space="preserve">    Pasta, telefona un citi sakaru pakalpojumi</t>
  </si>
  <si>
    <t xml:space="preserve">    2210</t>
  </si>
  <si>
    <t xml:space="preserve">    Valsts nozīmes datu pārraides tīkla pakalpojumi (pieslēguma punkta abonēšanas maksa, pieslēguma punkta ierīkošanas maksa un citi izdevumi)</t>
  </si>
  <si>
    <t xml:space="preserve">      2211</t>
  </si>
  <si>
    <t xml:space="preserve">    Pārējie sakaru pakalpojumi</t>
  </si>
  <si>
    <t xml:space="preserve">      2219</t>
  </si>
  <si>
    <t xml:space="preserve">    Izdevumi par komunālajiem pakalpojumiem</t>
  </si>
  <si>
    <t xml:space="preserve">    2220</t>
  </si>
  <si>
    <t xml:space="preserve">    Izdevumi par ūdeni un kanalizāciju</t>
  </si>
  <si>
    <t xml:space="preserve">      2222</t>
  </si>
  <si>
    <t xml:space="preserve">    Izdevumi par elektroenerģiju</t>
  </si>
  <si>
    <t xml:space="preserve">      2223</t>
  </si>
  <si>
    <t xml:space="preserve">    Izdevumi par atkriutumu izvešanu</t>
  </si>
  <si>
    <t xml:space="preserve">      2224</t>
  </si>
  <si>
    <t xml:space="preserve">    Iestādes administratīvie izdevumi un ar iestādes darbības nodrošināšanu saistītie izdevumi</t>
  </si>
  <si>
    <t xml:space="preserve">    2230</t>
  </si>
  <si>
    <t xml:space="preserve">    Pārējie iestādes administratīvie izdevumi</t>
  </si>
  <si>
    <t xml:space="preserve">      2239</t>
  </si>
  <si>
    <t xml:space="preserve">    Remontdarbi un telpu uzturēšana</t>
  </si>
  <si>
    <t xml:space="preserve">    2240</t>
  </si>
  <si>
    <t xml:space="preserve">    Ēku, būvju un telpu kārtējais remonts</t>
  </si>
  <si>
    <t xml:space="preserve">      2241</t>
  </si>
  <si>
    <t xml:space="preserve">    Iekārtas, inventāra un aparatūras remonts, tehniskā apkalpošana</t>
  </si>
  <si>
    <t xml:space="preserve">      2243</t>
  </si>
  <si>
    <t xml:space="preserve">    Ēku, būvju un telpu uzturēšana</t>
  </si>
  <si>
    <t xml:space="preserve">      2244</t>
  </si>
  <si>
    <t xml:space="preserve">    Apdrošināšanas izdevumi</t>
  </si>
  <si>
    <t xml:space="preserve">      2247</t>
  </si>
  <si>
    <t xml:space="preserve">    Pārējie remontdarbu un iestāžu uzturēšanas pakalpojumi</t>
  </si>
  <si>
    <t xml:space="preserve">      2249</t>
  </si>
  <si>
    <t xml:space="preserve">    Citi pakalpojumi</t>
  </si>
  <si>
    <t xml:space="preserve">    2270</t>
  </si>
  <si>
    <t xml:space="preserve">    Pārējie iepriekš neklasificētie pakalpojumu veidi</t>
  </si>
  <si>
    <t xml:space="preserve">      2279</t>
  </si>
  <si>
    <t xml:space="preserve">  Krājumi, materiāli, energoresursi, preces, biroja preces un inventārs, kurus neuzskaita kodā 5000</t>
  </si>
  <si>
    <t xml:space="preserve">  2300</t>
  </si>
  <si>
    <t xml:space="preserve">    Biroja preces un inventārs</t>
  </si>
  <si>
    <t xml:space="preserve">    2310</t>
  </si>
  <si>
    <t xml:space="preserve">    Inventārs</t>
  </si>
  <si>
    <t xml:space="preserve">      2312</t>
  </si>
  <si>
    <t xml:space="preserve">    Kurināmais un enerģētiskie materiāli</t>
  </si>
  <si>
    <t xml:space="preserve">    2320</t>
  </si>
  <si>
    <t xml:space="preserve">    Kurināmais</t>
  </si>
  <si>
    <t xml:space="preserve">      2321</t>
  </si>
  <si>
    <t xml:space="preserve">    Kārtējā remonta un iestāžu uzturēšanas materiāli</t>
  </si>
  <si>
    <t xml:space="preserve">    2350</t>
  </si>
  <si>
    <t>Pamatkapitāla veidošana</t>
  </si>
  <si>
    <t>5000</t>
  </si>
  <si>
    <t xml:space="preserve">  Pamatlīdzekļi</t>
  </si>
  <si>
    <t xml:space="preserve">  5200</t>
  </si>
  <si>
    <t xml:space="preserve">    Pārējie pamatlīdzekļi</t>
  </si>
  <si>
    <t xml:space="preserve">    5230</t>
  </si>
  <si>
    <t xml:space="preserve">    Saimniecības pamatlīdzekļi</t>
  </si>
  <si>
    <t xml:space="preserve">      5232</t>
  </si>
  <si>
    <t xml:space="preserve">    Datortehnika, sakaru un cita biroja tehnika</t>
  </si>
  <si>
    <t xml:space="preserve">      5238</t>
  </si>
  <si>
    <t>III Ieņēmumu pārsniegums (+) deficīts (-) (I-II)</t>
  </si>
  <si>
    <t>IV FINANSĒŠANA - kopā</t>
  </si>
  <si>
    <t>Naudas līdzekļi un noguldījumi (atlikuma izmaiņas)</t>
  </si>
  <si>
    <t>F20010000</t>
  </si>
  <si>
    <t xml:space="preserve">  Naudas līdzekļi</t>
  </si>
  <si>
    <t xml:space="preserve">  F21010000</t>
  </si>
  <si>
    <t xml:space="preserve">    Naudas lidzekļu atlikums perioda beigās</t>
  </si>
  <si>
    <t xml:space="preserve">    F21010000 PB</t>
  </si>
  <si>
    <t xml:space="preserve">  Pieprasījuma noguldījumi (bilances aktīvā)</t>
  </si>
  <si>
    <t xml:space="preserve">  F22010000</t>
  </si>
  <si>
    <t xml:space="preserve">    Pieprasījuma noguldījumu atlikums perioda beigās</t>
  </si>
  <si>
    <t xml:space="preserve">    F22010000 PB</t>
  </si>
  <si>
    <t>Iestādes vadītājs ____________________ /paraksts/ ____________________ /uzvārds/</t>
  </si>
  <si>
    <t>Izpildītājs ____________________ /paraksts/ ____________________ /uzvārds/</t>
  </si>
  <si>
    <t xml:space="preserve">Telefons ____________________ </t>
  </si>
  <si>
    <t>2018. gada ____________________</t>
  </si>
  <si>
    <t>Protokola veidošanas laiks 31.08.2018. 11:08:49</t>
  </si>
  <si>
    <t>TĀMES IZPILDE NO 01.01.2018 LĪDZ 31.07.2018</t>
  </si>
  <si>
    <t>Izpilde par 01.01 - 31.07</t>
  </si>
  <si>
    <t xml:space="preserve">attiecīgā nekustamā īpašuma apsaimniekošanas pamata pakalpojumu (iekārtu, tai skaitā liftu, un inženiertīklu tehniskā apkope un remonts, ugunsdrošības sistēmu un inventāra </t>
  </si>
  <si>
    <t xml:space="preserve">uzkopšana) un apsaimniekošanas papildu pakalpojumu (fiziskā apsardze, telpu uzkopšana, piekļuves kontroles sistēmu apkalpošana, automātiski paceļamo barjeru un vārtu apkalpošana </t>
  </si>
  <si>
    <t xml:space="preserve">uzkopšana) un apsaimniekošanas papildu pakalpojumu (fiziskā apsardze, telpu uzkopšana, piekļuves kontroles sistēmu apkalpošana, automātiski paceļamo barjeru un vārtu </t>
  </si>
  <si>
    <t xml:space="preserve">apkalpošana un remonts, iekštelpu kosmētiskais remonts, komunālo pakalpojumu līgumu administrēšana un citi pakalpojumi) plānotās izmaksas, plānotās materiālu un ātri nolietojamā </t>
  </si>
  <si>
    <t>inventāra izmaksas gadā, kas rodas nekustamā īpašuma iznomātājam attiecīgā nekustamā īpašuma apsaimniekošanā,</t>
  </si>
  <si>
    <t xml:space="preserve">kā arī citas ar tieši iesaistītā personāla plānoto atlīdzību (ņemot vērā iesaistīto darbinieku skaitu un viņu darba laiku iznomājamā objektā gadā) saistītās izmaksas. Apsaimniekošanas </t>
  </si>
  <si>
    <t xml:space="preserve">pamata pakalpojumus nodrošina vai organizē iznomātājs. </t>
  </si>
  <si>
    <t>Zn ( ja iznomātājs zemi nomā)</t>
  </si>
  <si>
    <t>K</t>
  </si>
  <si>
    <t>aizņemtā kapitāla vai pašu ieguldīto līdzekļu izmaksas nekustamā īpašuma attīstības projekta īstenošanai (aizņemtā kapitāla vai pašu ieguldīto līdzekļu atmaksa un aizņemtā kapitāla</t>
  </si>
  <si>
    <t xml:space="preserve">izmaksas (bankas komisija par aizdevumu, resursu rezervācijas izmaksas, bankas aizdevuma procentu maksājumi, procentu likmju izmaiņu riska ierobežošanas izmaksas un citas ar </t>
  </si>
  <si>
    <t xml:space="preserve">aizdevuma atmaksu saistītas izmaksas), tiešās administrācijas izmaksas, kas radušās būvniecības, pirmsprojekta izpētes un projektēšanas laikā, ņemot vērā iznomātāja iesaistīto </t>
  </si>
  <si>
    <t xml:space="preserve">darbinieku skaitu un viņu darba laiku attiecīgā nekustamā īpašuma būvniecības, pirmsprojekta izpētes un projektēšanas procesā). Komponenti nepiemēro, ja ieguldījumi nomas objektā, </t>
  </si>
  <si>
    <t xml:space="preserve">ko iznomā publiskai personai vai tās iestādei, kapitālsabiedrībai vai privātpersonai publiskas funkcijas vai deleģēta valsts pārvaldes uzdevuma veikšanai, tiek finansēti no publiskas </t>
  </si>
  <si>
    <t>personas finanšu līdzekļiem, Eiropas Savienības struktūrfondu vai Kohēzijas fonda līdzekļiem vai citiem ārvalsts finanšu instrumentiem;</t>
  </si>
  <si>
    <t>IznP</t>
  </si>
  <si>
    <t>aizņemtā kapitāla (kredīta saistību) atmaksas ilgums, ja puses nav vienojušās par citu atmaksas ilgumu, vai pašu ieguldīto līdzekļu atmaksas ilgums, kas noteikts, ņemot vērā ēkas</t>
  </si>
  <si>
    <t>lietderīgās lietošanas laiku.</t>
  </si>
  <si>
    <t>Zn  (ja zeme pieder iznomātājam)</t>
  </si>
  <si>
    <t>(Zemes kadastrālā vērtība*1,5%)/proporciju, bet ne mazāk kā 28 EUR/gadā)/12</t>
  </si>
  <si>
    <t>Tizm = A + Baps + P + N + Apdr + Zn +  C+K/IznP, kur</t>
  </si>
  <si>
    <t>((Tizm/NĪpl + Nizm) x IZNpl)+Zn (ja zeme pieder iznomātājam)</t>
  </si>
  <si>
    <t>TĀMES IZPILDE NO 01.08.2017 LĪDZ 31.07.2018</t>
  </si>
  <si>
    <t>Izpilde par 01.08.2017 - 31.07.2018</t>
  </si>
  <si>
    <t xml:space="preserve">Nomas maksas noteikšanas metodika, ja nekustamo īpašumu iznomā publiskai personai, tās iestādei vai kapitālsabiedrībai publiskas funkcijas veikšanai vai privāto tiesību subjektam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</si>
</sst>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 #,##0_-;_-* &quot;-&quot;??_-;_-@_-"/>
    <numFmt numFmtId="179" formatCode="_-* #,##0.0_-;\-* #,##0.0_-;_-* &quot;-&quot;??_-;_-@_-"/>
  </numFmts>
  <fonts count="56">
    <font>
      <sz val="11"/>
      <color indexed="8"/>
      <name val="Calibri"/>
      <family val="2"/>
    </font>
    <font>
      <sz val="9"/>
      <color indexed="8"/>
      <name val="Arial"/>
      <family val="2"/>
    </font>
    <font>
      <b/>
      <sz val="10"/>
      <color indexed="8"/>
      <name val="Verdana"/>
      <family val="2"/>
    </font>
    <font>
      <sz val="9"/>
      <color indexed="8"/>
      <name val="Verdana"/>
      <family val="2"/>
    </font>
    <font>
      <sz val="10"/>
      <color indexed="8"/>
      <name val="Calibri"/>
      <family val="2"/>
    </font>
    <font>
      <sz val="10"/>
      <name val="Arial"/>
      <family val="2"/>
    </font>
    <font>
      <b/>
      <sz val="10"/>
      <name val="Arial"/>
      <family val="2"/>
    </font>
    <font>
      <sz val="11"/>
      <name val="Calibri"/>
      <family val="2"/>
    </font>
    <font>
      <b/>
      <sz val="11"/>
      <color indexed="8"/>
      <name val="Calibri"/>
      <family val="2"/>
    </font>
    <font>
      <b/>
      <sz val="9"/>
      <color indexed="8"/>
      <name val="Verdana"/>
      <family val="2"/>
    </font>
    <font>
      <sz val="8"/>
      <color indexed="8"/>
      <name val="Times New Roman"/>
      <family val="1"/>
    </font>
    <font>
      <b/>
      <sz val="10"/>
      <color indexed="8"/>
      <name val="Times New Roman"/>
      <family val="1"/>
    </font>
    <font>
      <sz val="10"/>
      <color indexed="8"/>
      <name val="Times New Roman"/>
      <family val="1"/>
    </font>
    <font>
      <b/>
      <sz val="11"/>
      <color indexed="8"/>
      <name val="Times New Roman"/>
      <family val="1"/>
    </font>
    <font>
      <b/>
      <sz val="9"/>
      <color indexed="8"/>
      <name val="Times New Roman"/>
      <family val="1"/>
    </font>
    <font>
      <sz val="9"/>
      <color indexed="8"/>
      <name val="Times New Roman"/>
      <family val="1"/>
    </font>
    <font>
      <b/>
      <sz val="6"/>
      <color indexed="8"/>
      <name val="Times New Roman"/>
      <family val="1"/>
    </font>
    <font>
      <b/>
      <sz val="8"/>
      <color indexed="8"/>
      <name val="Times New Roman"/>
      <family val="1"/>
    </font>
    <font>
      <sz val="6"/>
      <color indexed="8"/>
      <name val="f6"/>
      <family val="0"/>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11"/>
      <color indexed="10"/>
      <name val="Calibri"/>
      <family val="2"/>
    </font>
    <font>
      <sz val="10"/>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13"/>
        <bgColor indexed="64"/>
      </patternFill>
    </fill>
    <fill>
      <patternFill patternType="solid">
        <fgColor indexed="2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37" fillId="0" borderId="0" applyFont="0" applyFill="0" applyBorder="0" applyAlignment="0" applyProtection="0"/>
    <xf numFmtId="169" fontId="37" fillId="0" borderId="0" applyFont="0" applyFill="0" applyBorder="0" applyAlignment="0" applyProtection="0"/>
    <xf numFmtId="168"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0" fillId="0" borderId="0" xfId="0" applyFill="1" applyAlignment="1">
      <alignment/>
    </xf>
    <xf numFmtId="178" fontId="0" fillId="33" borderId="0" xfId="42" applyNumberFormat="1" applyFont="1" applyFill="1" applyAlignment="1">
      <alignment/>
    </xf>
    <xf numFmtId="0" fontId="3" fillId="0" borderId="0" xfId="0" applyFont="1" applyFill="1" applyAlignment="1">
      <alignment horizontal="right" vertical="center" indent="1"/>
    </xf>
    <xf numFmtId="0" fontId="0" fillId="0" borderId="0" xfId="0" applyAlignment="1">
      <alignment horizontal="right"/>
    </xf>
    <xf numFmtId="43" fontId="0" fillId="34" borderId="0" xfId="42" applyFont="1" applyFill="1" applyAlignment="1">
      <alignment/>
    </xf>
    <xf numFmtId="178" fontId="0" fillId="0" borderId="0" xfId="42" applyNumberFormat="1" applyFont="1" applyAlignment="1">
      <alignment/>
    </xf>
    <xf numFmtId="43" fontId="0" fillId="34" borderId="0" xfId="0" applyNumberFormat="1" applyFill="1" applyAlignment="1">
      <alignment/>
    </xf>
    <xf numFmtId="178" fontId="0" fillId="35" borderId="0" xfId="42" applyNumberFormat="1" applyFont="1" applyFill="1" applyAlignment="1">
      <alignment/>
    </xf>
    <xf numFmtId="0" fontId="3" fillId="0" borderId="0" xfId="0" applyFont="1" applyAlignment="1">
      <alignment vertical="center"/>
    </xf>
    <xf numFmtId="9" fontId="0" fillId="0" borderId="0" xfId="57" applyFont="1" applyAlignment="1">
      <alignment/>
    </xf>
    <xf numFmtId="0" fontId="3" fillId="0" borderId="0" xfId="0" applyFont="1" applyAlignment="1">
      <alignment/>
    </xf>
    <xf numFmtId="0" fontId="0" fillId="0" borderId="0" xfId="0" applyAlignment="1">
      <alignment vertical="center"/>
    </xf>
    <xf numFmtId="0" fontId="3" fillId="0" borderId="0" xfId="0" applyFont="1" applyAlignment="1">
      <alignment horizontal="left" vertical="center"/>
    </xf>
    <xf numFmtId="0" fontId="0" fillId="0" borderId="0" xfId="0" applyFill="1" applyAlignment="1">
      <alignment vertical="center"/>
    </xf>
    <xf numFmtId="0" fontId="3" fillId="0" borderId="0" xfId="0" applyFont="1" applyAlignment="1">
      <alignment horizontal="left" vertical="center" indent="1"/>
    </xf>
    <xf numFmtId="43" fontId="0" fillId="35" borderId="0" xfId="42" applyFont="1" applyFill="1" applyAlignment="1">
      <alignment/>
    </xf>
    <xf numFmtId="0" fontId="3" fillId="0" borderId="0" xfId="0" applyFont="1" applyAlignment="1">
      <alignment/>
    </xf>
    <xf numFmtId="0" fontId="3" fillId="0" borderId="0" xfId="0" applyFont="1" applyFill="1" applyAlignment="1">
      <alignment horizontal="left" vertical="center" wrapText="1"/>
    </xf>
    <xf numFmtId="0" fontId="0" fillId="35" borderId="0" xfId="0" applyFill="1" applyAlignment="1">
      <alignment/>
    </xf>
    <xf numFmtId="178" fontId="0" fillId="0" borderId="0" xfId="42" applyNumberFormat="1" applyFont="1" applyAlignment="1">
      <alignment/>
    </xf>
    <xf numFmtId="0" fontId="0" fillId="0" borderId="10" xfId="0" applyBorder="1" applyAlignment="1">
      <alignment/>
    </xf>
    <xf numFmtId="0" fontId="0" fillId="0" borderId="10" xfId="0" applyBorder="1" applyAlignment="1">
      <alignment horizontal="right"/>
    </xf>
    <xf numFmtId="178" fontId="0" fillId="0" borderId="10" xfId="0" applyNumberFormat="1" applyBorder="1" applyAlignment="1">
      <alignment/>
    </xf>
    <xf numFmtId="178" fontId="0" fillId="0" borderId="0" xfId="0" applyNumberForma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left"/>
    </xf>
    <xf numFmtId="178" fontId="6" fillId="0" borderId="0" xfId="42" applyNumberFormat="1" applyFont="1" applyAlignment="1">
      <alignment horizontal="left"/>
    </xf>
    <xf numFmtId="0" fontId="0" fillId="0" borderId="0" xfId="0" applyAlignment="1">
      <alignment horizontal="left"/>
    </xf>
    <xf numFmtId="178" fontId="54" fillId="35" borderId="0" xfId="42" applyNumberFormat="1" applyFont="1" applyFill="1" applyAlignment="1">
      <alignment/>
    </xf>
    <xf numFmtId="178" fontId="54" fillId="0" borderId="0" xfId="42" applyNumberFormat="1" applyFont="1" applyAlignment="1">
      <alignment/>
    </xf>
    <xf numFmtId="178" fontId="55" fillId="0" borderId="0" xfId="42" applyNumberFormat="1" applyFont="1" applyAlignment="1">
      <alignment horizontal="left"/>
    </xf>
    <xf numFmtId="178" fontId="7" fillId="35" borderId="0" xfId="42" applyNumberFormat="1" applyFont="1" applyFill="1" applyAlignment="1">
      <alignment/>
    </xf>
    <xf numFmtId="178" fontId="7" fillId="0" borderId="0" xfId="42" applyNumberFormat="1" applyFont="1" applyAlignment="1">
      <alignment/>
    </xf>
    <xf numFmtId="43" fontId="0" fillId="0" borderId="0" xfId="42" applyFont="1" applyAlignment="1">
      <alignment/>
    </xf>
    <xf numFmtId="0" fontId="54" fillId="0" borderId="0" xfId="0" applyFont="1" applyAlignment="1">
      <alignment/>
    </xf>
    <xf numFmtId="0" fontId="8" fillId="0" borderId="0" xfId="0" applyFont="1" applyAlignment="1">
      <alignment/>
    </xf>
    <xf numFmtId="0" fontId="8" fillId="0" borderId="11" xfId="0" applyFont="1" applyBorder="1" applyAlignment="1">
      <alignment/>
    </xf>
    <xf numFmtId="43" fontId="8" fillId="0" borderId="12" xfId="42" applyFont="1" applyBorder="1" applyAlignment="1">
      <alignment/>
    </xf>
    <xf numFmtId="43" fontId="8" fillId="0" borderId="13" xfId="42" applyFont="1" applyBorder="1" applyAlignment="1">
      <alignment/>
    </xf>
    <xf numFmtId="0" fontId="9" fillId="0" borderId="0" xfId="0" applyFont="1" applyAlignment="1">
      <alignment/>
    </xf>
    <xf numFmtId="0" fontId="10" fillId="0" borderId="0" xfId="0" applyNumberFormat="1" applyFont="1" applyFill="1" applyBorder="1" applyAlignment="1" applyProtection="1">
      <alignment horizontal="right" vertical="top" wrapText="1"/>
      <protection/>
    </xf>
    <xf numFmtId="0" fontId="11" fillId="0" borderId="0"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wrapText="1"/>
      <protection/>
    </xf>
    <xf numFmtId="0" fontId="14" fillId="0" borderId="14" xfId="0" applyNumberFormat="1" applyFont="1" applyFill="1" applyBorder="1" applyAlignment="1" applyProtection="1">
      <alignment horizontal="center" wrapText="1"/>
      <protection/>
    </xf>
    <xf numFmtId="0" fontId="15" fillId="0" borderId="14" xfId="0" applyNumberFormat="1" applyFont="1" applyFill="1" applyBorder="1" applyAlignment="1" applyProtection="1">
      <alignment horizontal="center" wrapText="1"/>
      <protection/>
    </xf>
    <xf numFmtId="0" fontId="17" fillId="0" borderId="15" xfId="0" applyNumberFormat="1" applyFont="1" applyFill="1" applyBorder="1" applyAlignment="1" applyProtection="1">
      <alignment horizontal="center" wrapText="1"/>
      <protection/>
    </xf>
    <xf numFmtId="0" fontId="17" fillId="0" borderId="15" xfId="0" applyNumberFormat="1" applyFont="1" applyFill="1" applyBorder="1" applyAlignment="1" applyProtection="1">
      <alignment horizontal="left" wrapText="1"/>
      <protection/>
    </xf>
    <xf numFmtId="0" fontId="18" fillId="0" borderId="15" xfId="0" applyNumberFormat="1" applyFont="1" applyFill="1" applyBorder="1" applyAlignment="1" applyProtection="1">
      <alignment horizontal="center" wrapText="1"/>
      <protection/>
    </xf>
    <xf numFmtId="0" fontId="14" fillId="0" borderId="15" xfId="0" applyNumberFormat="1" applyFont="1" applyFill="1" applyBorder="1" applyAlignment="1" applyProtection="1">
      <alignment horizontal="left" wrapText="1"/>
      <protection/>
    </xf>
    <xf numFmtId="0" fontId="10" fillId="0" borderId="15"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wrapText="1"/>
    </xf>
    <xf numFmtId="0" fontId="0" fillId="0" borderId="0" xfId="0" applyAlignment="1">
      <alignment/>
    </xf>
    <xf numFmtId="178" fontId="16" fillId="0" borderId="15" xfId="42" applyNumberFormat="1" applyFont="1" applyFill="1" applyBorder="1" applyAlignment="1" applyProtection="1">
      <alignment horizontal="center" vertical="center" wrapText="1"/>
      <protection/>
    </xf>
    <xf numFmtId="178" fontId="16" fillId="0" borderId="15" xfId="42" applyNumberFormat="1" applyFont="1" applyFill="1" applyBorder="1" applyAlignment="1" applyProtection="1">
      <alignment horizontal="center" wrapText="1"/>
      <protection/>
    </xf>
    <xf numFmtId="178" fontId="11" fillId="0" borderId="15" xfId="42" applyNumberFormat="1" applyFont="1" applyFill="1" applyBorder="1" applyAlignment="1" applyProtection="1">
      <alignment horizontal="right" wrapText="1"/>
      <protection/>
    </xf>
    <xf numFmtId="178" fontId="18" fillId="0" borderId="15" xfId="42" applyNumberFormat="1" applyFont="1" applyFill="1" applyBorder="1" applyAlignment="1" applyProtection="1">
      <alignment horizontal="center" wrapText="1"/>
      <protection/>
    </xf>
    <xf numFmtId="178" fontId="14" fillId="0" borderId="15" xfId="42" applyNumberFormat="1" applyFont="1" applyFill="1" applyBorder="1" applyAlignment="1" applyProtection="1">
      <alignment horizontal="right" wrapText="1"/>
      <protection/>
    </xf>
    <xf numFmtId="178" fontId="17" fillId="0" borderId="15" xfId="42" applyNumberFormat="1" applyFont="1" applyFill="1" applyBorder="1" applyAlignment="1" applyProtection="1">
      <alignment horizontal="right" wrapText="1"/>
      <protection/>
    </xf>
    <xf numFmtId="178" fontId="10" fillId="0" borderId="15" xfId="42" applyNumberFormat="1" applyFont="1" applyFill="1" applyBorder="1" applyAlignment="1" applyProtection="1">
      <alignment horizontal="right" wrapText="1"/>
      <protection/>
    </xf>
    <xf numFmtId="178" fontId="16" fillId="0" borderId="16" xfId="42" applyNumberFormat="1" applyFont="1" applyFill="1" applyBorder="1" applyAlignment="1" applyProtection="1">
      <alignment horizontal="center" vertical="center" wrapText="1"/>
      <protection/>
    </xf>
    <xf numFmtId="178" fontId="16" fillId="0" borderId="17" xfId="42" applyNumberFormat="1" applyFont="1" applyFill="1" applyBorder="1" applyAlignment="1" applyProtection="1">
      <alignment horizontal="center" wrapText="1"/>
      <protection/>
    </xf>
    <xf numFmtId="178" fontId="5" fillId="0" borderId="0" xfId="42" applyNumberFormat="1" applyFont="1" applyAlignment="1">
      <alignment/>
    </xf>
    <xf numFmtId="178" fontId="5" fillId="0" borderId="0" xfId="42" applyNumberFormat="1" applyFont="1" applyAlignment="1">
      <alignment horizontal="left"/>
    </xf>
    <xf numFmtId="0" fontId="3" fillId="0" borderId="0" xfId="0" applyFont="1" applyAlignment="1">
      <alignment horizontal="left" vertical="center" wrapText="1"/>
    </xf>
    <xf numFmtId="0" fontId="0" fillId="0" borderId="0" xfId="0" applyAlignment="1">
      <alignment horizontal="left"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indent="1"/>
    </xf>
    <xf numFmtId="0" fontId="4" fillId="0" borderId="0" xfId="0" applyFont="1" applyAlignment="1">
      <alignment horizontal="left"/>
    </xf>
    <xf numFmtId="0" fontId="3" fillId="0" borderId="0" xfId="0" applyFont="1" applyFill="1" applyAlignment="1">
      <alignment horizontal="center" vertical="center"/>
    </xf>
    <xf numFmtId="0" fontId="12" fillId="0" borderId="0" xfId="0" applyNumberFormat="1" applyFont="1" applyFill="1" applyBorder="1" applyAlignment="1" applyProtection="1">
      <alignment horizontal="left" wrapText="1"/>
      <protection/>
    </xf>
    <xf numFmtId="0" fontId="15" fillId="0" borderId="14" xfId="0" applyNumberFormat="1" applyFont="1" applyFill="1" applyBorder="1" applyAlignment="1" applyProtection="1">
      <alignment horizontal="center" wrapText="1"/>
      <protection/>
    </xf>
    <xf numFmtId="0" fontId="16" fillId="0" borderId="16"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right" vertical="top" wrapText="1"/>
      <protection/>
    </xf>
    <xf numFmtId="0" fontId="11"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22</xdr:row>
      <xdr:rowOff>0</xdr:rowOff>
    </xdr:from>
    <xdr:to>
      <xdr:col>0</xdr:col>
      <xdr:colOff>771525</xdr:colOff>
      <xdr:row>28</xdr:row>
      <xdr:rowOff>152400</xdr:rowOff>
    </xdr:to>
    <xdr:sp>
      <xdr:nvSpPr>
        <xdr:cNvPr id="1" name="Kreisā figūriekava 1"/>
        <xdr:cNvSpPr>
          <a:spLocks/>
        </xdr:cNvSpPr>
      </xdr:nvSpPr>
      <xdr:spPr>
        <a:xfrm>
          <a:off x="723900" y="4095750"/>
          <a:ext cx="47625" cy="1295400"/>
        </a:xfrm>
        <a:prstGeom prst="leftBrace">
          <a:avLst>
            <a:gd name="adj" fmla="val -4969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81"/>
  <sheetViews>
    <sheetView tabSelected="1" zoomScalePageLayoutView="0" workbookViewId="0" topLeftCell="A1">
      <selection activeCell="A1" sqref="A1"/>
    </sheetView>
  </sheetViews>
  <sheetFormatPr defaultColWidth="9.140625" defaultRowHeight="15"/>
  <cols>
    <col min="1" max="1" width="14.8515625" style="0" customWidth="1"/>
    <col min="2" max="2" width="12.8515625" style="0" bestFit="1" customWidth="1"/>
    <col min="3" max="3" width="17.7109375" style="0" customWidth="1"/>
    <col min="4" max="4" width="26.7109375" style="0" customWidth="1"/>
    <col min="7" max="7" width="11.57421875" style="0" customWidth="1"/>
    <col min="10" max="10" width="11.28125" style="0" customWidth="1"/>
    <col min="11" max="11" width="12.140625" style="0" customWidth="1"/>
  </cols>
  <sheetData>
    <row r="1" ht="15.75" thickBot="1">
      <c r="A1" s="1" t="s">
        <v>200</v>
      </c>
    </row>
    <row r="2" spans="1:14" ht="15">
      <c r="A2" s="39" t="s">
        <v>60</v>
      </c>
      <c r="C2" s="2"/>
      <c r="D2" s="2"/>
      <c r="E2" s="2"/>
      <c r="F2" s="2"/>
      <c r="G2" s="2"/>
      <c r="H2" s="2"/>
      <c r="L2" t="s">
        <v>51</v>
      </c>
      <c r="M2" t="s">
        <v>52</v>
      </c>
      <c r="N2" s="40" t="s">
        <v>53</v>
      </c>
    </row>
    <row r="3" spans="2:14" ht="15.75" thickBot="1">
      <c r="B3" s="3">
        <f>(((A14/B6+B10)*B8)+B12)/12</f>
        <v>6208.815684134191</v>
      </c>
      <c r="C3" s="4" t="s">
        <v>1</v>
      </c>
      <c r="D3" s="71" t="s">
        <v>197</v>
      </c>
      <c r="E3" s="71"/>
      <c r="F3" s="71"/>
      <c r="G3" s="71"/>
      <c r="H3" s="73" t="s">
        <v>2</v>
      </c>
      <c r="K3" s="5" t="s">
        <v>3</v>
      </c>
      <c r="L3" s="6">
        <f>B3/B8</f>
        <v>12.962036918860523</v>
      </c>
      <c r="M3" s="37">
        <f>L3*B8</f>
        <v>6208.815684134191</v>
      </c>
      <c r="N3" s="41">
        <f>M3/(40*4)</f>
        <v>38.80509802583869</v>
      </c>
    </row>
    <row r="4" spans="2:14" ht="15.75" thickBot="1">
      <c r="B4" s="5" t="s">
        <v>4</v>
      </c>
      <c r="C4" s="4"/>
      <c r="D4" s="72">
        <v>12</v>
      </c>
      <c r="E4" s="72"/>
      <c r="F4" s="72"/>
      <c r="G4" s="72"/>
      <c r="H4" s="73"/>
      <c r="K4" s="5" t="s">
        <v>5</v>
      </c>
      <c r="L4" s="8">
        <f>L3*1.21</f>
        <v>15.684064671821233</v>
      </c>
      <c r="M4" s="37">
        <f>M3*1.21</f>
        <v>7512.666977802371</v>
      </c>
      <c r="N4" s="42">
        <f>N3*1.21</f>
        <v>46.95416861126481</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0.19588598535966956</v>
      </c>
      <c r="B8" s="35">
        <v>479</v>
      </c>
      <c r="C8" t="s">
        <v>8</v>
      </c>
      <c r="D8" s="43"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ustomHeight="1">
      <c r="B23" s="9">
        <f>C75</f>
        <v>117944.82000000002</v>
      </c>
      <c r="C23" t="s">
        <v>16</v>
      </c>
      <c r="D23" s="70" t="s">
        <v>176</v>
      </c>
      <c r="E23" s="70"/>
      <c r="F23" s="70"/>
      <c r="G23" s="70"/>
      <c r="H23" s="70"/>
      <c r="I23" s="70"/>
      <c r="J23" s="70"/>
      <c r="K23" s="70"/>
      <c r="L23" s="70"/>
      <c r="M23" s="70"/>
      <c r="N23" s="70"/>
      <c r="O23" s="70"/>
    </row>
    <row r="24" spans="1:15" ht="15" customHeight="1">
      <c r="A24" s="39"/>
      <c r="B24" s="9"/>
      <c r="D24" s="70" t="s">
        <v>177</v>
      </c>
      <c r="E24" s="70"/>
      <c r="F24" s="70"/>
      <c r="G24" s="70"/>
      <c r="H24" s="70"/>
      <c r="I24" s="70"/>
      <c r="J24" s="70"/>
      <c r="K24" s="70"/>
      <c r="L24" s="70"/>
      <c r="M24" s="70"/>
      <c r="N24" s="70"/>
      <c r="O24" s="70"/>
    </row>
    <row r="25" spans="1:15" ht="15" customHeight="1">
      <c r="A25" s="39"/>
      <c r="B25" s="9"/>
      <c r="D25" s="70" t="s">
        <v>178</v>
      </c>
      <c r="E25" s="70"/>
      <c r="F25" s="70"/>
      <c r="G25" s="70"/>
      <c r="H25" s="70"/>
      <c r="I25" s="70"/>
      <c r="J25" s="70"/>
      <c r="K25" s="70"/>
      <c r="L25" s="70"/>
      <c r="M25" s="70"/>
      <c r="N25" s="70"/>
      <c r="O25" s="70"/>
    </row>
    <row r="26" spans="1:15" ht="15" customHeight="1">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ustomHeight="1">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C80</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ht="15">
      <c r="C73" s="34"/>
    </row>
    <row r="74" spans="3:4" ht="15">
      <c r="C74" s="34"/>
      <c r="D74" s="29"/>
    </row>
    <row r="75" spans="2:7" ht="15">
      <c r="B75" s="5" t="s">
        <v>48</v>
      </c>
      <c r="C75" s="30">
        <f>SUM(C63:C74)*0.4-C66*0.4</f>
        <v>117944.82000000002</v>
      </c>
      <c r="D75" s="74"/>
      <c r="E75" s="74"/>
      <c r="F75" s="74"/>
      <c r="G75" s="74"/>
    </row>
    <row r="76" spans="3:7" ht="15">
      <c r="C76" s="31"/>
      <c r="D76" s="74"/>
      <c r="E76" s="74"/>
      <c r="F76" s="74"/>
      <c r="G76" s="74"/>
    </row>
    <row r="77" spans="3:4" ht="15">
      <c r="C77" s="33">
        <f>5000+150000</f>
        <v>155000</v>
      </c>
      <c r="D77" t="s">
        <v>49</v>
      </c>
    </row>
    <row r="78" spans="3:4" ht="15">
      <c r="C78" s="37">
        <f>1482*1.2409*12*0.4</f>
        <v>8827.26624</v>
      </c>
      <c r="D78" t="s">
        <v>54</v>
      </c>
    </row>
    <row r="79" spans="3:4" ht="15">
      <c r="C79" s="38">
        <f>79260+19095</f>
        <v>98355</v>
      </c>
      <c r="D79" t="s">
        <v>45</v>
      </c>
    </row>
    <row r="80" spans="3:4" ht="15">
      <c r="C80" s="25">
        <f>SUM(C77:C79)</f>
        <v>262182.26624</v>
      </c>
      <c r="D80" t="s">
        <v>50</v>
      </c>
    </row>
    <row r="81" ht="15">
      <c r="C81" s="25">
        <f>C77/C79</f>
        <v>1.5759239489603984</v>
      </c>
    </row>
  </sheetData>
  <sheetProtection/>
  <mergeCells count="22">
    <mergeCell ref="D75:G75"/>
    <mergeCell ref="D76:G76"/>
    <mergeCell ref="D23:O23"/>
    <mergeCell ref="D24:O24"/>
    <mergeCell ref="D25:O25"/>
    <mergeCell ref="D26:O26"/>
    <mergeCell ref="D41:O41"/>
    <mergeCell ref="D28:O28"/>
    <mergeCell ref="D37:R37"/>
    <mergeCell ref="D38:R38"/>
    <mergeCell ref="D3:G3"/>
    <mergeCell ref="D4:G4"/>
    <mergeCell ref="D39:R39"/>
    <mergeCell ref="D40:O40"/>
    <mergeCell ref="P41:R41"/>
    <mergeCell ref="H3:H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0" r:id="rId2"/>
  <rowBreaks count="1" manualBreakCount="1">
    <brk id="58" max="17" man="1"/>
  </rowBreaks>
  <drawing r:id="rId1"/>
</worksheet>
</file>

<file path=xl/worksheets/sheet2.xml><?xml version="1.0" encoding="utf-8"?>
<worksheet xmlns="http://schemas.openxmlformats.org/spreadsheetml/2006/main" xmlns:r="http://schemas.openxmlformats.org/officeDocument/2006/relationships">
  <dimension ref="A1:R79"/>
  <sheetViews>
    <sheetView zoomScalePageLayoutView="0" workbookViewId="0" topLeftCell="A1">
      <selection activeCell="C75" sqref="C75:D77"/>
    </sheetView>
  </sheetViews>
  <sheetFormatPr defaultColWidth="9.140625" defaultRowHeight="15"/>
  <cols>
    <col min="1" max="1" width="14.8515625" style="0" customWidth="1"/>
    <col min="2" max="2" width="12.8515625" style="0" bestFit="1" customWidth="1"/>
    <col min="3" max="3" width="21.57421875" style="0" customWidth="1"/>
    <col min="4" max="4" width="26.7109375" style="0" customWidth="1"/>
    <col min="8" max="8" width="5.421875" style="0" customWidth="1"/>
    <col min="10" max="10" width="12.7109375" style="0" bestFit="1" customWidth="1"/>
    <col min="11" max="11" width="11.57421875" style="0" customWidth="1"/>
  </cols>
  <sheetData>
    <row r="1" ht="15.75" thickBot="1">
      <c r="A1" s="1" t="s">
        <v>0</v>
      </c>
    </row>
    <row r="2" spans="1:14" ht="15">
      <c r="A2" s="39" t="s">
        <v>55</v>
      </c>
      <c r="C2" s="2"/>
      <c r="D2" s="2"/>
      <c r="E2" s="2"/>
      <c r="F2" s="2"/>
      <c r="G2" s="2"/>
      <c r="H2" s="2"/>
      <c r="L2" t="s">
        <v>51</v>
      </c>
      <c r="M2" t="s">
        <v>52</v>
      </c>
      <c r="N2" s="40" t="s">
        <v>53</v>
      </c>
    </row>
    <row r="3" spans="2:14" ht="15.75" thickBot="1">
      <c r="B3" s="3">
        <f>(((A14/B6+B10)*B8)+B12)/12</f>
        <v>2528.9806368952686</v>
      </c>
      <c r="C3" s="4" t="s">
        <v>1</v>
      </c>
      <c r="D3" s="71" t="s">
        <v>197</v>
      </c>
      <c r="E3" s="71"/>
      <c r="F3" s="71"/>
      <c r="G3" s="71"/>
      <c r="H3" s="71"/>
      <c r="I3" s="73" t="s">
        <v>2</v>
      </c>
      <c r="K3" s="5" t="s">
        <v>3</v>
      </c>
      <c r="L3" s="6">
        <f>B3/B8</f>
        <v>12.969131471257787</v>
      </c>
      <c r="M3" s="37">
        <f>L3*B8</f>
        <v>2528.9806368952686</v>
      </c>
      <c r="N3" s="41">
        <f>M3/(40*4)</f>
        <v>15.806128980595428</v>
      </c>
    </row>
    <row r="4" spans="2:14" ht="15.75" thickBot="1">
      <c r="B4" s="5" t="s">
        <v>4</v>
      </c>
      <c r="C4" s="4"/>
      <c r="D4" s="72">
        <v>12</v>
      </c>
      <c r="E4" s="72"/>
      <c r="F4" s="72"/>
      <c r="G4" s="72"/>
      <c r="H4" s="72"/>
      <c r="I4" s="73"/>
      <c r="K4" s="5" t="s">
        <v>5</v>
      </c>
      <c r="L4" s="8">
        <f>L3*1.21</f>
        <v>15.692649080221923</v>
      </c>
      <c r="M4" s="37">
        <f>M3*1.21</f>
        <v>3060.066570643275</v>
      </c>
      <c r="N4" s="42">
        <f>N3*1.21</f>
        <v>19.12541606652047</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0.07974481658692184</v>
      </c>
      <c r="B8" s="35">
        <v>195</v>
      </c>
      <c r="C8" t="s">
        <v>8</v>
      </c>
      <c r="D8" s="12"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 r="B23" s="9">
        <f>C73</f>
        <v>117944.82000000002</v>
      </c>
      <c r="C23" t="s">
        <v>16</v>
      </c>
      <c r="D23" s="70" t="s">
        <v>176</v>
      </c>
      <c r="E23" s="70"/>
      <c r="F23" s="70"/>
      <c r="G23" s="70"/>
      <c r="H23" s="70"/>
      <c r="I23" s="70"/>
      <c r="J23" s="70"/>
      <c r="K23" s="70"/>
      <c r="L23" s="70"/>
      <c r="M23" s="70"/>
      <c r="N23" s="70"/>
      <c r="O23" s="70"/>
    </row>
    <row r="24" spans="1:15" ht="15">
      <c r="A24" s="39"/>
      <c r="B24" s="9"/>
      <c r="D24" s="70" t="s">
        <v>177</v>
      </c>
      <c r="E24" s="70"/>
      <c r="F24" s="70"/>
      <c r="G24" s="70"/>
      <c r="H24" s="70"/>
      <c r="I24" s="70"/>
      <c r="J24" s="70"/>
      <c r="K24" s="70"/>
      <c r="L24" s="70"/>
      <c r="M24" s="70"/>
      <c r="N24" s="70"/>
      <c r="O24" s="70"/>
    </row>
    <row r="25" spans="1:15" ht="15">
      <c r="A25" s="39"/>
      <c r="B25" s="9"/>
      <c r="D25" s="70" t="s">
        <v>178</v>
      </c>
      <c r="E25" s="70"/>
      <c r="F25" s="70"/>
      <c r="G25" s="70"/>
      <c r="H25" s="70"/>
      <c r="I25" s="70"/>
      <c r="J25" s="70"/>
      <c r="K25" s="70"/>
      <c r="L25" s="70"/>
      <c r="M25" s="70"/>
      <c r="N25" s="70"/>
      <c r="O25" s="70"/>
    </row>
    <row r="26" spans="1:15" ht="15">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C78</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spans="2:7" ht="15">
      <c r="B73" s="5" t="s">
        <v>48</v>
      </c>
      <c r="C73" s="30">
        <f>SUM(C63:C72)*0.4-C66*0.4</f>
        <v>117944.82000000002</v>
      </c>
      <c r="D73" s="74"/>
      <c r="E73" s="74"/>
      <c r="F73" s="74"/>
      <c r="G73" s="74"/>
    </row>
    <row r="74" spans="3:7" ht="15">
      <c r="C74" s="31"/>
      <c r="D74" s="74"/>
      <c r="E74" s="74"/>
      <c r="F74" s="74"/>
      <c r="G74" s="74"/>
    </row>
    <row r="75" spans="3:4" ht="15">
      <c r="C75" s="33">
        <f>5000+150000</f>
        <v>155000</v>
      </c>
      <c r="D75" t="s">
        <v>49</v>
      </c>
    </row>
    <row r="76" spans="3:4" ht="15">
      <c r="C76" s="37">
        <f>1482*1.2409*12*0.4</f>
        <v>8827.26624</v>
      </c>
      <c r="D76" t="s">
        <v>54</v>
      </c>
    </row>
    <row r="77" spans="3:4" ht="15">
      <c r="C77" s="38">
        <f>79260+19095</f>
        <v>98355</v>
      </c>
      <c r="D77" t="s">
        <v>45</v>
      </c>
    </row>
    <row r="78" spans="3:4" ht="15">
      <c r="C78" s="25">
        <f>SUM(C75:C77)</f>
        <v>262182.26624</v>
      </c>
      <c r="D78" t="s">
        <v>50</v>
      </c>
    </row>
    <row r="79" ht="15">
      <c r="C79" s="25">
        <f>C75/C77</f>
        <v>1.5759239489603984</v>
      </c>
    </row>
  </sheetData>
  <sheetProtection/>
  <mergeCells count="22">
    <mergeCell ref="D73:G73"/>
    <mergeCell ref="D74:G74"/>
    <mergeCell ref="D23:O23"/>
    <mergeCell ref="D24:O24"/>
    <mergeCell ref="D25:O25"/>
    <mergeCell ref="D26:O26"/>
    <mergeCell ref="D41:O41"/>
    <mergeCell ref="D28:O28"/>
    <mergeCell ref="D37:R37"/>
    <mergeCell ref="D38:R38"/>
    <mergeCell ref="D3:H3"/>
    <mergeCell ref="D4:H4"/>
    <mergeCell ref="D39:R39"/>
    <mergeCell ref="D40:O40"/>
    <mergeCell ref="P41:R41"/>
    <mergeCell ref="I3:I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6" r:id="rId2"/>
  <rowBreaks count="1" manualBreakCount="1">
    <brk id="58" max="17" man="1"/>
  </rowBreaks>
  <drawing r:id="rId1"/>
</worksheet>
</file>

<file path=xl/worksheets/sheet3.xml><?xml version="1.0" encoding="utf-8"?>
<worksheet xmlns="http://schemas.openxmlformats.org/spreadsheetml/2006/main" xmlns:r="http://schemas.openxmlformats.org/officeDocument/2006/relationships">
  <dimension ref="A1:R79"/>
  <sheetViews>
    <sheetView zoomScalePageLayoutView="0" workbookViewId="0" topLeftCell="A1">
      <selection activeCell="C75" sqref="C75:D77"/>
    </sheetView>
  </sheetViews>
  <sheetFormatPr defaultColWidth="9.140625" defaultRowHeight="15"/>
  <cols>
    <col min="1" max="1" width="14.8515625" style="0" customWidth="1"/>
    <col min="2" max="2" width="12.8515625" style="0" bestFit="1" customWidth="1"/>
    <col min="3" max="3" width="19.8515625" style="0" customWidth="1"/>
    <col min="4" max="4" width="26.7109375" style="0" customWidth="1"/>
    <col min="7" max="7" width="12.28125" style="0" customWidth="1"/>
    <col min="10" max="10" width="12.7109375" style="0" bestFit="1" customWidth="1"/>
    <col min="11" max="11" width="11.7109375" style="0" customWidth="1"/>
  </cols>
  <sheetData>
    <row r="1" ht="15.75" thickBot="1">
      <c r="A1" s="1" t="s">
        <v>0</v>
      </c>
    </row>
    <row r="2" spans="1:14" ht="15">
      <c r="A2" s="39" t="s">
        <v>56</v>
      </c>
      <c r="C2" s="2"/>
      <c r="D2" s="2"/>
      <c r="E2" s="2"/>
      <c r="L2" t="s">
        <v>51</v>
      </c>
      <c r="M2" t="s">
        <v>52</v>
      </c>
      <c r="N2" s="40" t="s">
        <v>53</v>
      </c>
    </row>
    <row r="3" spans="2:14" ht="15.75" thickBot="1">
      <c r="B3" s="3">
        <f>(((A14/B6+B10)*B8)+B12)/12</f>
        <v>1557.1932124483703</v>
      </c>
      <c r="C3" s="4" t="s">
        <v>1</v>
      </c>
      <c r="D3" s="71" t="s">
        <v>197</v>
      </c>
      <c r="E3" s="71"/>
      <c r="F3" s="71"/>
      <c r="G3" s="71"/>
      <c r="H3" s="73" t="s">
        <v>2</v>
      </c>
      <c r="K3" s="5" t="s">
        <v>3</v>
      </c>
      <c r="L3" s="6">
        <f>B3/B8</f>
        <v>12.97661010373642</v>
      </c>
      <c r="M3" s="37">
        <f>L3*B8</f>
        <v>1557.1932124483703</v>
      </c>
      <c r="N3" s="41">
        <f>M3/(40*4)</f>
        <v>9.732457577802315</v>
      </c>
    </row>
    <row r="4" spans="2:14" ht="15.75" thickBot="1">
      <c r="B4" s="5" t="s">
        <v>4</v>
      </c>
      <c r="C4" s="4"/>
      <c r="D4" s="75">
        <v>12</v>
      </c>
      <c r="E4" s="75"/>
      <c r="F4" s="75"/>
      <c r="G4" s="75"/>
      <c r="H4" s="73"/>
      <c r="K4" s="5" t="s">
        <v>5</v>
      </c>
      <c r="L4" s="8">
        <f>L3*1.21</f>
        <v>15.701698225521067</v>
      </c>
      <c r="M4" s="37">
        <f>M3*1.21</f>
        <v>1884.2037870625281</v>
      </c>
      <c r="N4" s="42">
        <f>N3*1.21</f>
        <v>11.7762736691408</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0.049073733284259596</v>
      </c>
      <c r="B8" s="35">
        <v>120</v>
      </c>
      <c r="C8" t="s">
        <v>8</v>
      </c>
      <c r="D8" s="12"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 r="B23" s="9">
        <f>C73</f>
        <v>117944.82000000002</v>
      </c>
      <c r="C23" t="s">
        <v>16</v>
      </c>
      <c r="D23" s="70" t="s">
        <v>176</v>
      </c>
      <c r="E23" s="70"/>
      <c r="F23" s="70"/>
      <c r="G23" s="70"/>
      <c r="H23" s="70"/>
      <c r="I23" s="70"/>
      <c r="J23" s="70"/>
      <c r="K23" s="70"/>
      <c r="L23" s="70"/>
      <c r="M23" s="70"/>
      <c r="N23" s="70"/>
      <c r="O23" s="70"/>
    </row>
    <row r="24" spans="1:15" ht="15">
      <c r="A24" s="39"/>
      <c r="B24" s="9"/>
      <c r="D24" s="70" t="s">
        <v>177</v>
      </c>
      <c r="E24" s="70"/>
      <c r="F24" s="70"/>
      <c r="G24" s="70"/>
      <c r="H24" s="70"/>
      <c r="I24" s="70"/>
      <c r="J24" s="70"/>
      <c r="K24" s="70"/>
      <c r="L24" s="70"/>
      <c r="M24" s="70"/>
      <c r="N24" s="70"/>
      <c r="O24" s="70"/>
    </row>
    <row r="25" spans="1:15" ht="15">
      <c r="A25" s="39"/>
      <c r="B25" s="9"/>
      <c r="D25" s="70" t="s">
        <v>178</v>
      </c>
      <c r="E25" s="70"/>
      <c r="F25" s="70"/>
      <c r="G25" s="70"/>
      <c r="H25" s="70"/>
      <c r="I25" s="70"/>
      <c r="J25" s="70"/>
      <c r="K25" s="70"/>
      <c r="L25" s="70"/>
      <c r="M25" s="70"/>
      <c r="N25" s="70"/>
      <c r="O25" s="70"/>
    </row>
    <row r="26" spans="1:15" ht="15">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C78</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spans="2:7" ht="15">
      <c r="B73" s="5" t="s">
        <v>48</v>
      </c>
      <c r="C73" s="30">
        <f>SUM(C63:C72)*0.4-C66*0.4</f>
        <v>117944.82000000002</v>
      </c>
      <c r="D73" s="74"/>
      <c r="E73" s="74"/>
      <c r="F73" s="74"/>
      <c r="G73" s="74"/>
    </row>
    <row r="74" spans="3:7" ht="15">
      <c r="C74" s="31"/>
      <c r="D74" s="74"/>
      <c r="E74" s="74"/>
      <c r="F74" s="74"/>
      <c r="G74" s="74"/>
    </row>
    <row r="75" spans="3:4" ht="15">
      <c r="C75" s="33">
        <f>5000+150000</f>
        <v>155000</v>
      </c>
      <c r="D75" t="s">
        <v>49</v>
      </c>
    </row>
    <row r="76" spans="3:4" ht="15">
      <c r="C76" s="37">
        <f>1482*1.2409*12*0.4</f>
        <v>8827.26624</v>
      </c>
      <c r="D76" t="s">
        <v>54</v>
      </c>
    </row>
    <row r="77" spans="3:4" ht="15">
      <c r="C77" s="38">
        <f>79260+19095</f>
        <v>98355</v>
      </c>
      <c r="D77" t="s">
        <v>45</v>
      </c>
    </row>
    <row r="78" spans="3:4" ht="15">
      <c r="C78" s="25">
        <f>SUM(C75:C77)</f>
        <v>262182.26624</v>
      </c>
      <c r="D78" t="s">
        <v>50</v>
      </c>
    </row>
    <row r="79" ht="15">
      <c r="C79" s="25">
        <f>C75/C77</f>
        <v>1.5759239489603984</v>
      </c>
    </row>
  </sheetData>
  <sheetProtection/>
  <mergeCells count="22">
    <mergeCell ref="D73:G73"/>
    <mergeCell ref="D74:G74"/>
    <mergeCell ref="D23:O23"/>
    <mergeCell ref="D24:O24"/>
    <mergeCell ref="D25:O25"/>
    <mergeCell ref="D26:O26"/>
    <mergeCell ref="D41:O41"/>
    <mergeCell ref="D28:O28"/>
    <mergeCell ref="D37:R37"/>
    <mergeCell ref="D38:R38"/>
    <mergeCell ref="D3:G3"/>
    <mergeCell ref="D4:G4"/>
    <mergeCell ref="D39:R39"/>
    <mergeCell ref="D40:O40"/>
    <mergeCell ref="P41:R41"/>
    <mergeCell ref="H3:H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58" max="17" man="1"/>
  </rowBreaks>
  <drawing r:id="rId1"/>
</worksheet>
</file>

<file path=xl/worksheets/sheet4.xml><?xml version="1.0" encoding="utf-8"?>
<worksheet xmlns="http://schemas.openxmlformats.org/spreadsheetml/2006/main" xmlns:r="http://schemas.openxmlformats.org/officeDocument/2006/relationships">
  <dimension ref="A1:R79"/>
  <sheetViews>
    <sheetView zoomScalePageLayoutView="0" workbookViewId="0" topLeftCell="A1">
      <selection activeCell="C75" sqref="C75:D77"/>
    </sheetView>
  </sheetViews>
  <sheetFormatPr defaultColWidth="9.140625" defaultRowHeight="15"/>
  <cols>
    <col min="1" max="1" width="14.8515625" style="0" customWidth="1"/>
    <col min="2" max="2" width="12.8515625" style="0" bestFit="1" customWidth="1"/>
    <col min="3" max="3" width="19.140625" style="0" customWidth="1"/>
    <col min="4" max="4" width="26.7109375" style="0" customWidth="1"/>
    <col min="8" max="8" width="3.7109375" style="0" customWidth="1"/>
    <col min="10" max="10" width="9.8515625" style="0" customWidth="1"/>
    <col min="11" max="11" width="12.7109375" style="0" bestFit="1" customWidth="1"/>
  </cols>
  <sheetData>
    <row r="1" ht="15.75" thickBot="1">
      <c r="A1" s="1" t="s">
        <v>0</v>
      </c>
    </row>
    <row r="2" spans="1:15" ht="15">
      <c r="A2" s="39" t="s">
        <v>57</v>
      </c>
      <c r="C2" s="2"/>
      <c r="D2" s="2"/>
      <c r="E2" s="2"/>
      <c r="F2" s="2"/>
      <c r="G2" s="2"/>
      <c r="H2" s="2"/>
      <c r="I2" s="2"/>
      <c r="M2" t="s">
        <v>51</v>
      </c>
      <c r="N2" t="s">
        <v>52</v>
      </c>
      <c r="O2" s="40" t="s">
        <v>53</v>
      </c>
    </row>
    <row r="3" spans="2:15" ht="15.75" thickBot="1">
      <c r="B3" s="3">
        <f>(((A14/B6+B10)*B8)+B12)/12</f>
        <v>883.4205981651877</v>
      </c>
      <c r="C3" s="4" t="s">
        <v>1</v>
      </c>
      <c r="D3" s="71" t="s">
        <v>197</v>
      </c>
      <c r="E3" s="71"/>
      <c r="F3" s="71"/>
      <c r="G3" s="71"/>
      <c r="H3" s="71"/>
      <c r="I3" s="73" t="s">
        <v>2</v>
      </c>
      <c r="L3" s="5" t="s">
        <v>3</v>
      </c>
      <c r="M3" s="6">
        <f>B3/B8</f>
        <v>12.991479384782172</v>
      </c>
      <c r="N3" s="37">
        <f>M3*B8</f>
        <v>883.4205981651877</v>
      </c>
      <c r="O3" s="41">
        <f>N3/(40*4)</f>
        <v>5.521378738532423</v>
      </c>
    </row>
    <row r="4" spans="2:15" ht="15.75" thickBot="1">
      <c r="B4" s="5" t="s">
        <v>4</v>
      </c>
      <c r="C4" s="4"/>
      <c r="D4" s="72">
        <v>12</v>
      </c>
      <c r="E4" s="72"/>
      <c r="F4" s="72"/>
      <c r="G4" s="72"/>
      <c r="H4" s="72"/>
      <c r="I4" s="73"/>
      <c r="L4" s="5" t="s">
        <v>5</v>
      </c>
      <c r="M4" s="8">
        <f>M3*1.21</f>
        <v>15.719690055586428</v>
      </c>
      <c r="N4" s="37">
        <f>N3*1.21</f>
        <v>1068.938923779877</v>
      </c>
      <c r="O4" s="42">
        <f>O3*1.21</f>
        <v>6.680868273624232</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0.02780844886108044</v>
      </c>
      <c r="B8" s="35">
        <v>68</v>
      </c>
      <c r="C8" t="s">
        <v>8</v>
      </c>
      <c r="D8" s="12"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 r="B23" s="9">
        <f>C73</f>
        <v>117944.82000000002</v>
      </c>
      <c r="C23" t="s">
        <v>16</v>
      </c>
      <c r="D23" s="70" t="s">
        <v>176</v>
      </c>
      <c r="E23" s="70"/>
      <c r="F23" s="70"/>
      <c r="G23" s="70"/>
      <c r="H23" s="70"/>
      <c r="I23" s="70"/>
      <c r="J23" s="70"/>
      <c r="K23" s="70"/>
      <c r="L23" s="70"/>
      <c r="M23" s="70"/>
      <c r="N23" s="70"/>
      <c r="O23" s="70"/>
    </row>
    <row r="24" spans="1:15" ht="15">
      <c r="A24" s="39"/>
      <c r="B24" s="9"/>
      <c r="D24" s="70" t="s">
        <v>177</v>
      </c>
      <c r="E24" s="70"/>
      <c r="F24" s="70"/>
      <c r="G24" s="70"/>
      <c r="H24" s="70"/>
      <c r="I24" s="70"/>
      <c r="J24" s="70"/>
      <c r="K24" s="70"/>
      <c r="L24" s="70"/>
      <c r="M24" s="70"/>
      <c r="N24" s="70"/>
      <c r="O24" s="70"/>
    </row>
    <row r="25" spans="1:15" ht="15">
      <c r="A25" s="39"/>
      <c r="B25" s="9"/>
      <c r="D25" s="70" t="s">
        <v>178</v>
      </c>
      <c r="E25" s="70"/>
      <c r="F25" s="70"/>
      <c r="G25" s="70"/>
      <c r="H25" s="70"/>
      <c r="I25" s="70"/>
      <c r="J25" s="70"/>
      <c r="K25" s="70"/>
      <c r="L25" s="70"/>
      <c r="M25" s="70"/>
      <c r="N25" s="70"/>
      <c r="O25" s="70"/>
    </row>
    <row r="26" spans="1:15" ht="15">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C78</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spans="2:7" ht="15">
      <c r="B73" s="5" t="s">
        <v>48</v>
      </c>
      <c r="C73" s="30">
        <f>SUM(C63:C72)*0.4-C66*0.4</f>
        <v>117944.82000000002</v>
      </c>
      <c r="D73" s="74"/>
      <c r="E73" s="74"/>
      <c r="F73" s="74"/>
      <c r="G73" s="74"/>
    </row>
    <row r="74" spans="3:7" ht="15">
      <c r="C74" s="31"/>
      <c r="D74" s="74"/>
      <c r="E74" s="74"/>
      <c r="F74" s="74"/>
      <c r="G74" s="74"/>
    </row>
    <row r="75" spans="3:4" ht="15">
      <c r="C75" s="33">
        <f>5000+150000</f>
        <v>155000</v>
      </c>
      <c r="D75" t="s">
        <v>49</v>
      </c>
    </row>
    <row r="76" spans="3:4" ht="15">
      <c r="C76" s="37">
        <f>1482*1.2409*12*0.4</f>
        <v>8827.26624</v>
      </c>
      <c r="D76" t="s">
        <v>54</v>
      </c>
    </row>
    <row r="77" spans="3:4" ht="15">
      <c r="C77" s="38">
        <f>79260+19095</f>
        <v>98355</v>
      </c>
      <c r="D77" t="s">
        <v>45</v>
      </c>
    </row>
    <row r="78" spans="3:4" ht="15">
      <c r="C78" s="25">
        <f>SUM(C75:C77)</f>
        <v>262182.26624</v>
      </c>
      <c r="D78" t="s">
        <v>50</v>
      </c>
    </row>
    <row r="79" ht="15">
      <c r="C79" s="25">
        <f>C75/C77</f>
        <v>1.5759239489603984</v>
      </c>
    </row>
  </sheetData>
  <sheetProtection/>
  <mergeCells count="22">
    <mergeCell ref="D73:G73"/>
    <mergeCell ref="D74:G74"/>
    <mergeCell ref="D23:O23"/>
    <mergeCell ref="D24:O24"/>
    <mergeCell ref="D25:O25"/>
    <mergeCell ref="D26:O26"/>
    <mergeCell ref="D41:O41"/>
    <mergeCell ref="D28:O28"/>
    <mergeCell ref="D37:R37"/>
    <mergeCell ref="D38:R38"/>
    <mergeCell ref="D3:H3"/>
    <mergeCell ref="D4:H4"/>
    <mergeCell ref="D39:R39"/>
    <mergeCell ref="D40:O40"/>
    <mergeCell ref="P41:R41"/>
    <mergeCell ref="I3:I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6" r:id="rId2"/>
  <rowBreaks count="1" manualBreakCount="1">
    <brk id="58" max="17" man="1"/>
  </rowBreaks>
  <drawing r:id="rId1"/>
</worksheet>
</file>

<file path=xl/worksheets/sheet5.xml><?xml version="1.0" encoding="utf-8"?>
<worksheet xmlns="http://schemas.openxmlformats.org/spreadsheetml/2006/main" xmlns:r="http://schemas.openxmlformats.org/officeDocument/2006/relationships">
  <dimension ref="A1:R79"/>
  <sheetViews>
    <sheetView zoomScalePageLayoutView="0" workbookViewId="0" topLeftCell="C1">
      <selection activeCell="C75" sqref="C75:D77"/>
    </sheetView>
  </sheetViews>
  <sheetFormatPr defaultColWidth="9.140625" defaultRowHeight="15"/>
  <cols>
    <col min="1" max="1" width="14.8515625" style="0" customWidth="1"/>
    <col min="2" max="2" width="12.8515625" style="0" bestFit="1" customWidth="1"/>
    <col min="3" max="3" width="20.00390625" style="0" customWidth="1"/>
    <col min="4" max="4" width="26.7109375" style="0" customWidth="1"/>
    <col min="8" max="8" width="4.28125" style="0" customWidth="1"/>
    <col min="10" max="10" width="12.7109375" style="0" bestFit="1" customWidth="1"/>
    <col min="11" max="11" width="11.8515625" style="0" customWidth="1"/>
  </cols>
  <sheetData>
    <row r="1" ht="15.75" thickBot="1">
      <c r="A1" s="1" t="s">
        <v>0</v>
      </c>
    </row>
    <row r="2" spans="1:15" ht="15">
      <c r="A2" s="39" t="s">
        <v>58</v>
      </c>
      <c r="C2" s="2"/>
      <c r="D2" s="2"/>
      <c r="E2" s="2"/>
      <c r="F2" s="2"/>
      <c r="G2" s="2"/>
      <c r="H2" s="2"/>
      <c r="I2" s="2"/>
      <c r="M2" t="s">
        <v>51</v>
      </c>
      <c r="N2" t="s">
        <v>52</v>
      </c>
      <c r="O2" s="40" t="s">
        <v>53</v>
      </c>
    </row>
    <row r="3" spans="1:15" ht="15.75" thickBot="1">
      <c r="A3" t="s">
        <v>61</v>
      </c>
      <c r="B3" s="3">
        <f>(((A14/B6+B10)*B8)+B12)/12</f>
        <v>2179.1371640943853</v>
      </c>
      <c r="C3" s="4" t="s">
        <v>1</v>
      </c>
      <c r="D3" s="71" t="s">
        <v>197</v>
      </c>
      <c r="E3" s="71"/>
      <c r="F3" s="71"/>
      <c r="G3" s="71"/>
      <c r="H3" s="71"/>
      <c r="I3" s="73" t="s">
        <v>2</v>
      </c>
      <c r="L3" s="5" t="s">
        <v>3</v>
      </c>
      <c r="M3" s="6">
        <f>B3/B8</f>
        <v>12.971054548180865</v>
      </c>
      <c r="N3" s="37">
        <f>M3*B8</f>
        <v>2179.1371640943853</v>
      </c>
      <c r="O3" s="41">
        <f>N3/(40*4)</f>
        <v>13.619607275589908</v>
      </c>
    </row>
    <row r="4" spans="2:15" ht="15.75" thickBot="1">
      <c r="B4" s="5" t="s">
        <v>4</v>
      </c>
      <c r="C4" s="4"/>
      <c r="D4" s="75">
        <v>12</v>
      </c>
      <c r="E4" s="75"/>
      <c r="F4" s="75"/>
      <c r="G4" s="75"/>
      <c r="H4" s="75"/>
      <c r="I4" s="73"/>
      <c r="L4" s="5" t="s">
        <v>5</v>
      </c>
      <c r="M4" s="8">
        <f>M3*1.21</f>
        <v>15.694976003298846</v>
      </c>
      <c r="N4" s="37">
        <f>N3*1.21</f>
        <v>2636.755968554206</v>
      </c>
      <c r="O4" s="42">
        <f>O3*1.21</f>
        <v>16.47972480346379</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0.06870322659796343</v>
      </c>
      <c r="B8" s="35">
        <v>168</v>
      </c>
      <c r="C8" t="s">
        <v>8</v>
      </c>
      <c r="D8" s="12"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 r="B23" s="9">
        <f>C73</f>
        <v>117944.82000000002</v>
      </c>
      <c r="C23" t="s">
        <v>16</v>
      </c>
      <c r="D23" s="70" t="s">
        <v>176</v>
      </c>
      <c r="E23" s="70"/>
      <c r="F23" s="70"/>
      <c r="G23" s="70"/>
      <c r="H23" s="70"/>
      <c r="I23" s="70"/>
      <c r="J23" s="70"/>
      <c r="K23" s="70"/>
      <c r="L23" s="70"/>
      <c r="M23" s="70"/>
      <c r="N23" s="70"/>
      <c r="O23" s="70"/>
    </row>
    <row r="24" spans="1:15" ht="15">
      <c r="A24" s="39"/>
      <c r="B24" s="9"/>
      <c r="D24" s="70" t="s">
        <v>177</v>
      </c>
      <c r="E24" s="70"/>
      <c r="F24" s="70"/>
      <c r="G24" s="70"/>
      <c r="H24" s="70"/>
      <c r="I24" s="70"/>
      <c r="J24" s="70"/>
      <c r="K24" s="70"/>
      <c r="L24" s="70"/>
      <c r="M24" s="70"/>
      <c r="N24" s="70"/>
      <c r="O24" s="70"/>
    </row>
    <row r="25" spans="1:15" ht="15">
      <c r="A25" s="39"/>
      <c r="B25" s="9"/>
      <c r="D25" s="70" t="s">
        <v>178</v>
      </c>
      <c r="E25" s="70"/>
      <c r="F25" s="70"/>
      <c r="G25" s="70"/>
      <c r="H25" s="70"/>
      <c r="I25" s="70"/>
      <c r="J25" s="70"/>
      <c r="K25" s="70"/>
      <c r="L25" s="70"/>
      <c r="M25" s="70"/>
      <c r="N25" s="70"/>
      <c r="O25" s="70"/>
    </row>
    <row r="26" spans="1:15" ht="15">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C78</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spans="2:7" ht="15">
      <c r="B73" s="5" t="s">
        <v>48</v>
      </c>
      <c r="C73" s="30">
        <f>SUM(C63:C72)*0.4-C66*0.4</f>
        <v>117944.82000000002</v>
      </c>
      <c r="D73" s="74"/>
      <c r="E73" s="74"/>
      <c r="F73" s="74"/>
      <c r="G73" s="74"/>
    </row>
    <row r="74" spans="3:7" ht="15">
      <c r="C74" s="31"/>
      <c r="D74" s="74"/>
      <c r="E74" s="74"/>
      <c r="F74" s="74"/>
      <c r="G74" s="74"/>
    </row>
    <row r="75" spans="3:4" ht="15">
      <c r="C75" s="33">
        <f>5000+150000</f>
        <v>155000</v>
      </c>
      <c r="D75" t="s">
        <v>49</v>
      </c>
    </row>
    <row r="76" spans="3:4" ht="15">
      <c r="C76" s="37">
        <f>1482*1.2409*12*0.4</f>
        <v>8827.26624</v>
      </c>
      <c r="D76" t="s">
        <v>54</v>
      </c>
    </row>
    <row r="77" spans="3:4" ht="15">
      <c r="C77" s="38">
        <f>79260+19095</f>
        <v>98355</v>
      </c>
      <c r="D77" t="s">
        <v>45</v>
      </c>
    </row>
    <row r="78" spans="3:4" ht="15">
      <c r="C78" s="25">
        <f>SUM(C75:C77)</f>
        <v>262182.26624</v>
      </c>
      <c r="D78" t="s">
        <v>50</v>
      </c>
    </row>
    <row r="79" ht="15">
      <c r="C79" s="25">
        <f>C75/C77</f>
        <v>1.5759239489603984</v>
      </c>
    </row>
  </sheetData>
  <sheetProtection/>
  <mergeCells count="22">
    <mergeCell ref="D73:G73"/>
    <mergeCell ref="D74:G74"/>
    <mergeCell ref="D23:O23"/>
    <mergeCell ref="D24:O24"/>
    <mergeCell ref="D25:O25"/>
    <mergeCell ref="D26:O26"/>
    <mergeCell ref="D41:O41"/>
    <mergeCell ref="D28:O28"/>
    <mergeCell ref="D37:R37"/>
    <mergeCell ref="D38:R38"/>
    <mergeCell ref="D3:H3"/>
    <mergeCell ref="D4:H4"/>
    <mergeCell ref="D39:R39"/>
    <mergeCell ref="D40:O40"/>
    <mergeCell ref="P41:R41"/>
    <mergeCell ref="I3:I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58" max="17" man="1"/>
  </rowBreaks>
  <drawing r:id="rId1"/>
</worksheet>
</file>

<file path=xl/worksheets/sheet6.xml><?xml version="1.0" encoding="utf-8"?>
<worksheet xmlns="http://schemas.openxmlformats.org/spreadsheetml/2006/main" xmlns:r="http://schemas.openxmlformats.org/officeDocument/2006/relationships">
  <dimension ref="A1:R79"/>
  <sheetViews>
    <sheetView zoomScalePageLayoutView="0" workbookViewId="0" topLeftCell="A1">
      <selection activeCell="C75" sqref="C75:D77"/>
    </sheetView>
  </sheetViews>
  <sheetFormatPr defaultColWidth="9.140625" defaultRowHeight="15"/>
  <cols>
    <col min="1" max="1" width="14.8515625" style="0" customWidth="1"/>
    <col min="2" max="2" width="12.8515625" style="0" bestFit="1" customWidth="1"/>
    <col min="3" max="3" width="19.421875" style="0" customWidth="1"/>
    <col min="4" max="4" width="26.7109375" style="0" customWidth="1"/>
    <col min="7" max="7" width="5.421875" style="0" customWidth="1"/>
    <col min="8" max="8" width="5.28125" style="0" customWidth="1"/>
    <col min="10" max="10" width="12.7109375" style="0" bestFit="1" customWidth="1"/>
    <col min="11" max="11" width="11.8515625" style="0" customWidth="1"/>
  </cols>
  <sheetData>
    <row r="1" ht="15.75" thickBot="1">
      <c r="A1" s="1" t="s">
        <v>0</v>
      </c>
    </row>
    <row r="2" spans="1:15" ht="15">
      <c r="A2" s="39" t="s">
        <v>59</v>
      </c>
      <c r="C2" s="2"/>
      <c r="D2" s="2"/>
      <c r="E2" s="2"/>
      <c r="F2" s="2"/>
      <c r="G2" s="2"/>
      <c r="H2" s="2"/>
      <c r="I2" s="2"/>
      <c r="M2" t="s">
        <v>51</v>
      </c>
      <c r="N2" t="s">
        <v>52</v>
      </c>
      <c r="O2" s="40" t="s">
        <v>53</v>
      </c>
    </row>
    <row r="3" spans="2:15" ht="15.75" thickBot="1">
      <c r="B3" s="3">
        <f>(((A14/B6+B10)*B8)+B12)/12</f>
        <v>1609.0218750855383</v>
      </c>
      <c r="C3" s="4" t="s">
        <v>1</v>
      </c>
      <c r="D3" s="71" t="s">
        <v>197</v>
      </c>
      <c r="E3" s="71"/>
      <c r="F3" s="71"/>
      <c r="G3" s="71"/>
      <c r="H3" s="71"/>
      <c r="I3" s="73" t="s">
        <v>2</v>
      </c>
      <c r="L3" s="5" t="s">
        <v>3</v>
      </c>
      <c r="M3" s="6">
        <f>B3/B8</f>
        <v>12.975982863593051</v>
      </c>
      <c r="N3" s="37">
        <f>M3*B8</f>
        <v>1609.0218750855383</v>
      </c>
      <c r="O3" s="41">
        <f>N3/(40*4)</f>
        <v>10.056386719284614</v>
      </c>
    </row>
    <row r="4" spans="2:15" ht="15.75" thickBot="1">
      <c r="B4" s="5" t="s">
        <v>4</v>
      </c>
      <c r="C4" s="4"/>
      <c r="D4" s="75">
        <v>12</v>
      </c>
      <c r="E4" s="75"/>
      <c r="F4" s="75"/>
      <c r="G4" s="75"/>
      <c r="H4" s="75"/>
      <c r="I4" s="73"/>
      <c r="L4" s="5" t="s">
        <v>5</v>
      </c>
      <c r="M4" s="8">
        <f>M3*1.21</f>
        <v>15.700939264947591</v>
      </c>
      <c r="N4" s="37">
        <f>N3*1.21</f>
        <v>1946.9164688535013</v>
      </c>
      <c r="O4" s="42">
        <f>O3*1.21</f>
        <v>12.168227930334382</v>
      </c>
    </row>
    <row r="5" spans="3:11" ht="15">
      <c r="C5" s="2"/>
      <c r="D5" s="2"/>
      <c r="E5" s="2"/>
      <c r="K5" s="38"/>
    </row>
    <row r="6" spans="2:4" ht="15">
      <c r="B6" s="35">
        <f>479+195+120+68+168+124+(3.2+7.9+229.5+105.8+1.7+2.3+1.5+58.1+3.1+8.5+2.5+2.4+5.9+6.2+4.3+2.5+2.4+1.7+33.6+19.8+17.3+3.3+5.6+32.2+3.9+1.7+1.7+36+77.9+6.7+22.8+17.3+28.3+4.1+1.2+1.3+4.4+3.5+5.2+1.3+1.2+3.4+1.2+1.2+1.2+1.1+65.5+44+100.8+33.9+23.2+16.3+71+7.7+2.3+2+32.4+3.4+13.2+2+1.3+79.7+4.7)</f>
        <v>2445.3</v>
      </c>
      <c r="C6" t="s">
        <v>6</v>
      </c>
      <c r="D6" s="10" t="s">
        <v>7</v>
      </c>
    </row>
    <row r="7" spans="2:4" ht="4.5" customHeight="1">
      <c r="B7" s="7"/>
      <c r="D7" s="10"/>
    </row>
    <row r="8" spans="1:5" ht="15">
      <c r="A8" s="11">
        <f>B8/B6</f>
        <v>0.05070952439373492</v>
      </c>
      <c r="B8" s="35">
        <v>124</v>
      </c>
      <c r="C8" t="s">
        <v>8</v>
      </c>
      <c r="D8" s="12" t="s">
        <v>9</v>
      </c>
      <c r="E8" s="12"/>
    </row>
    <row r="9" spans="2:4" ht="5.25" customHeight="1">
      <c r="B9" s="7"/>
      <c r="D9" s="10"/>
    </row>
    <row r="10" spans="2:4" ht="15">
      <c r="B10" s="9">
        <f>A46</f>
        <v>107.21885504437084</v>
      </c>
      <c r="C10" t="s">
        <v>10</v>
      </c>
      <c r="D10" s="12" t="s">
        <v>11</v>
      </c>
    </row>
    <row r="11" ht="16.5" customHeight="1">
      <c r="C11" s="12"/>
    </row>
    <row r="12" spans="2:4" ht="32.25" customHeight="1">
      <c r="B12" s="9">
        <v>28</v>
      </c>
      <c r="C12" s="56" t="s">
        <v>194</v>
      </c>
      <c r="D12" s="57" t="s">
        <v>195</v>
      </c>
    </row>
    <row r="13" ht="6.75" customHeight="1">
      <c r="C13" s="12"/>
    </row>
    <row r="14" spans="1:3" ht="15">
      <c r="A14" s="9">
        <f>B23+B28+B30+B32+B34+B35+B36+B37/B43</f>
        <v>118027.62000000002</v>
      </c>
      <c r="B14" t="s">
        <v>12</v>
      </c>
      <c r="C14" t="s">
        <v>13</v>
      </c>
    </row>
    <row r="16" ht="15">
      <c r="D16" s="10" t="s">
        <v>14</v>
      </c>
    </row>
    <row r="17" ht="15">
      <c r="D17" s="13"/>
    </row>
    <row r="18" ht="15">
      <c r="D18" s="14" t="s">
        <v>196</v>
      </c>
    </row>
    <row r="19" ht="15">
      <c r="D19" s="15"/>
    </row>
    <row r="20" ht="15">
      <c r="D20" s="16" t="s">
        <v>15</v>
      </c>
    </row>
    <row r="23" spans="2:15" ht="15">
      <c r="B23" s="9">
        <f>C73</f>
        <v>117944.82000000002</v>
      </c>
      <c r="C23" t="s">
        <v>16</v>
      </c>
      <c r="D23" s="70" t="s">
        <v>176</v>
      </c>
      <c r="E23" s="70"/>
      <c r="F23" s="70"/>
      <c r="G23" s="70"/>
      <c r="H23" s="70"/>
      <c r="I23" s="70"/>
      <c r="J23" s="70"/>
      <c r="K23" s="70"/>
      <c r="L23" s="70"/>
      <c r="M23" s="70"/>
      <c r="N23" s="70"/>
      <c r="O23" s="70"/>
    </row>
    <row r="24" spans="1:15" ht="15">
      <c r="A24" s="39"/>
      <c r="B24" s="9"/>
      <c r="D24" s="70" t="s">
        <v>177</v>
      </c>
      <c r="E24" s="70"/>
      <c r="F24" s="70"/>
      <c r="G24" s="70"/>
      <c r="H24" s="70"/>
      <c r="I24" s="70"/>
      <c r="J24" s="70"/>
      <c r="K24" s="70"/>
      <c r="L24" s="70"/>
      <c r="M24" s="70"/>
      <c r="N24" s="70"/>
      <c r="O24" s="70"/>
    </row>
    <row r="25" spans="1:15" ht="15">
      <c r="A25" s="39"/>
      <c r="B25" s="9"/>
      <c r="D25" s="70" t="s">
        <v>178</v>
      </c>
      <c r="E25" s="70"/>
      <c r="F25" s="70"/>
      <c r="G25" s="70"/>
      <c r="H25" s="70"/>
      <c r="I25" s="70"/>
      <c r="J25" s="70"/>
      <c r="K25" s="70"/>
      <c r="L25" s="70"/>
      <c r="M25" s="70"/>
      <c r="N25" s="70"/>
      <c r="O25" s="70"/>
    </row>
    <row r="26" spans="1:15" ht="15">
      <c r="A26" s="39" t="s">
        <v>16</v>
      </c>
      <c r="B26" s="9"/>
      <c r="D26" s="70" t="s">
        <v>179</v>
      </c>
      <c r="E26" s="70"/>
      <c r="F26" s="70"/>
      <c r="G26" s="70"/>
      <c r="H26" s="70"/>
      <c r="I26" s="70"/>
      <c r="J26" s="70"/>
      <c r="K26" s="70"/>
      <c r="L26" s="70"/>
      <c r="M26" s="70"/>
      <c r="N26" s="70"/>
      <c r="O26" s="70"/>
    </row>
    <row r="27" spans="2:15" ht="15">
      <c r="B27" s="7"/>
      <c r="D27" s="31" t="s">
        <v>180</v>
      </c>
      <c r="E27" s="55"/>
      <c r="F27" s="55"/>
      <c r="G27" s="55"/>
      <c r="H27" s="55"/>
      <c r="I27" s="55"/>
      <c r="J27" s="55"/>
      <c r="K27" s="55"/>
      <c r="L27" s="55"/>
      <c r="M27" s="55"/>
      <c r="N27" s="55"/>
      <c r="O27" s="55"/>
    </row>
    <row r="28" spans="2:15" ht="15">
      <c r="B28" s="35">
        <v>0</v>
      </c>
      <c r="C28" t="s">
        <v>17</v>
      </c>
      <c r="D28" s="70" t="s">
        <v>181</v>
      </c>
      <c r="E28" s="70"/>
      <c r="F28" s="70"/>
      <c r="G28" s="70"/>
      <c r="H28" s="70"/>
      <c r="I28" s="70"/>
      <c r="J28" s="70"/>
      <c r="K28" s="70"/>
      <c r="L28" s="70"/>
      <c r="M28" s="70"/>
      <c r="N28" s="70"/>
      <c r="O28" s="70"/>
    </row>
    <row r="29" spans="2:4" ht="15">
      <c r="B29" s="36"/>
      <c r="D29" t="s">
        <v>182</v>
      </c>
    </row>
    <row r="30" spans="2:4" ht="15">
      <c r="B30" s="35">
        <v>0</v>
      </c>
      <c r="C30" t="s">
        <v>18</v>
      </c>
      <c r="D30" t="s">
        <v>19</v>
      </c>
    </row>
    <row r="31" spans="2:4" ht="15">
      <c r="B31" s="36"/>
      <c r="D31" t="s">
        <v>20</v>
      </c>
    </row>
    <row r="32" spans="2:4" ht="15">
      <c r="B32" s="35">
        <v>0</v>
      </c>
      <c r="C32" t="s">
        <v>21</v>
      </c>
      <c r="D32" t="s">
        <v>22</v>
      </c>
    </row>
    <row r="33" spans="2:4" ht="15">
      <c r="B33" s="36"/>
      <c r="D33" t="s">
        <v>23</v>
      </c>
    </row>
    <row r="34" spans="2:4" ht="15">
      <c r="B34" s="35">
        <f>207*0.4</f>
        <v>82.80000000000001</v>
      </c>
      <c r="C34" t="s">
        <v>24</v>
      </c>
      <c r="D34" t="s">
        <v>25</v>
      </c>
    </row>
    <row r="35" spans="2:4" ht="30">
      <c r="B35" s="35">
        <v>0</v>
      </c>
      <c r="C35" s="56" t="s">
        <v>183</v>
      </c>
      <c r="D35" t="s">
        <v>26</v>
      </c>
    </row>
    <row r="36" spans="2:4" ht="15">
      <c r="B36" s="35">
        <v>0</v>
      </c>
      <c r="C36" t="s">
        <v>27</v>
      </c>
      <c r="D36" t="s">
        <v>28</v>
      </c>
    </row>
    <row r="37" spans="2:18" ht="15">
      <c r="B37" s="35">
        <v>0</v>
      </c>
      <c r="C37" t="s">
        <v>184</v>
      </c>
      <c r="D37" s="70" t="s">
        <v>185</v>
      </c>
      <c r="E37" s="70"/>
      <c r="F37" s="70"/>
      <c r="G37" s="70"/>
      <c r="H37" s="70"/>
      <c r="I37" s="70"/>
      <c r="J37" s="70"/>
      <c r="K37" s="70"/>
      <c r="L37" s="70"/>
      <c r="M37" s="70"/>
      <c r="N37" s="70"/>
      <c r="O37" s="70"/>
      <c r="P37" s="70"/>
      <c r="Q37" s="70"/>
      <c r="R37" s="70"/>
    </row>
    <row r="38" spans="2:18" ht="15">
      <c r="B38" s="35"/>
      <c r="D38" s="70" t="s">
        <v>186</v>
      </c>
      <c r="E38" s="70"/>
      <c r="F38" s="70"/>
      <c r="G38" s="70"/>
      <c r="H38" s="70"/>
      <c r="I38" s="70"/>
      <c r="J38" s="70"/>
      <c r="K38" s="70"/>
      <c r="L38" s="70"/>
      <c r="M38" s="70"/>
      <c r="N38" s="70"/>
      <c r="O38" s="70"/>
      <c r="P38" s="70"/>
      <c r="Q38" s="70"/>
      <c r="R38" s="70"/>
    </row>
    <row r="39" spans="2:18" ht="15">
      <c r="B39" s="35"/>
      <c r="D39" s="70" t="s">
        <v>187</v>
      </c>
      <c r="E39" s="70"/>
      <c r="F39" s="70"/>
      <c r="G39" s="70"/>
      <c r="H39" s="70"/>
      <c r="I39" s="70"/>
      <c r="J39" s="70"/>
      <c r="K39" s="70"/>
      <c r="L39" s="70"/>
      <c r="M39" s="70"/>
      <c r="N39" s="70"/>
      <c r="O39" s="70"/>
      <c r="P39" s="70"/>
      <c r="Q39" s="70"/>
      <c r="R39" s="70"/>
    </row>
    <row r="40" spans="2:18" ht="15">
      <c r="B40" s="35"/>
      <c r="D40" s="70" t="s">
        <v>188</v>
      </c>
      <c r="E40" s="70"/>
      <c r="F40" s="70"/>
      <c r="G40" s="70"/>
      <c r="H40" s="70"/>
      <c r="I40" s="70"/>
      <c r="J40" s="70"/>
      <c r="K40" s="70"/>
      <c r="L40" s="70"/>
      <c r="M40" s="70"/>
      <c r="N40" s="70"/>
      <c r="O40" s="70"/>
      <c r="P40" s="56"/>
      <c r="Q40" s="56"/>
      <c r="R40" s="56"/>
    </row>
    <row r="41" spans="2:18" ht="15">
      <c r="B41" s="35"/>
      <c r="D41" s="70" t="s">
        <v>189</v>
      </c>
      <c r="E41" s="70"/>
      <c r="F41" s="70"/>
      <c r="G41" s="70"/>
      <c r="H41" s="70"/>
      <c r="I41" s="70"/>
      <c r="J41" s="70"/>
      <c r="K41" s="70"/>
      <c r="L41" s="70"/>
      <c r="M41" s="70"/>
      <c r="N41" s="70"/>
      <c r="O41" s="70"/>
      <c r="P41" s="70"/>
      <c r="Q41" s="70"/>
      <c r="R41" s="70"/>
    </row>
    <row r="42" spans="2:18" ht="15">
      <c r="B42" s="35"/>
      <c r="D42" s="70" t="s">
        <v>190</v>
      </c>
      <c r="E42" s="70"/>
      <c r="F42" s="70"/>
      <c r="G42" s="70"/>
      <c r="H42" s="70"/>
      <c r="I42" s="70"/>
      <c r="J42" s="70"/>
      <c r="K42" s="70"/>
      <c r="L42" s="70"/>
      <c r="M42" s="70"/>
      <c r="N42" s="70"/>
      <c r="O42" s="70"/>
      <c r="P42" s="70"/>
      <c r="Q42" s="70"/>
      <c r="R42" s="70"/>
    </row>
    <row r="43" spans="2:18" ht="15">
      <c r="B43" s="35">
        <v>1</v>
      </c>
      <c r="C43" t="s">
        <v>191</v>
      </c>
      <c r="D43" s="70" t="s">
        <v>192</v>
      </c>
      <c r="E43" s="70"/>
      <c r="F43" s="70"/>
      <c r="G43" s="70"/>
      <c r="H43" s="70"/>
      <c r="I43" s="70"/>
      <c r="J43" s="70"/>
      <c r="K43" s="70"/>
      <c r="L43" s="70"/>
      <c r="M43" s="70"/>
      <c r="N43" s="70"/>
      <c r="O43" s="70"/>
      <c r="P43" s="70"/>
      <c r="Q43" s="70"/>
      <c r="R43" s="70"/>
    </row>
    <row r="44" spans="2:18" ht="15">
      <c r="B44" s="35"/>
      <c r="D44" s="55" t="s">
        <v>193</v>
      </c>
      <c r="E44" s="55"/>
      <c r="F44" s="55"/>
      <c r="G44" s="55"/>
      <c r="H44" s="55"/>
      <c r="I44" s="55"/>
      <c r="J44" s="55"/>
      <c r="K44" s="55"/>
      <c r="L44" s="55"/>
      <c r="M44" s="55"/>
      <c r="N44" s="55"/>
      <c r="O44" s="55"/>
      <c r="P44" s="55"/>
      <c r="Q44" s="55"/>
      <c r="R44" s="55"/>
    </row>
    <row r="46" spans="1:17" ht="30" customHeight="1">
      <c r="A46" s="17">
        <f>B52*B54/B56</f>
        <v>107.21885504437084</v>
      </c>
      <c r="B46" t="s">
        <v>10</v>
      </c>
      <c r="C46" s="69" t="s">
        <v>29</v>
      </c>
      <c r="D46" s="69"/>
      <c r="E46" s="69"/>
      <c r="F46" s="69"/>
      <c r="G46" s="69"/>
      <c r="H46" s="69"/>
      <c r="I46" s="69"/>
      <c r="J46" s="69"/>
      <c r="K46" s="69"/>
      <c r="L46" s="69"/>
      <c r="M46" s="69"/>
      <c r="N46" s="69"/>
      <c r="O46" s="69"/>
      <c r="P46" s="69"/>
      <c r="Q46" s="69"/>
    </row>
    <row r="48" ht="15">
      <c r="E48" s="18" t="s">
        <v>30</v>
      </c>
    </row>
    <row r="50" ht="15">
      <c r="E50" s="18" t="s">
        <v>31</v>
      </c>
    </row>
    <row r="52" spans="2:17" ht="46.5" customHeight="1">
      <c r="B52" s="35">
        <f>C78</f>
        <v>262182.26624</v>
      </c>
      <c r="C52" t="s">
        <v>32</v>
      </c>
      <c r="D52" s="69" t="s">
        <v>33</v>
      </c>
      <c r="E52" s="69"/>
      <c r="F52" s="69"/>
      <c r="G52" s="69"/>
      <c r="H52" s="69"/>
      <c r="I52" s="69"/>
      <c r="J52" s="69"/>
      <c r="K52" s="69"/>
      <c r="L52" s="69"/>
      <c r="M52" s="69"/>
      <c r="N52" s="69"/>
      <c r="O52" s="69"/>
      <c r="P52" s="69"/>
      <c r="Q52" s="69"/>
    </row>
    <row r="53" spans="4:17" s="2" customFormat="1" ht="7.5" customHeight="1">
      <c r="D53" s="19"/>
      <c r="E53" s="19"/>
      <c r="F53" s="19"/>
      <c r="G53" s="19"/>
      <c r="H53" s="19"/>
      <c r="I53" s="19"/>
      <c r="J53" s="19"/>
      <c r="K53" s="19"/>
      <c r="L53" s="19"/>
      <c r="M53" s="19"/>
      <c r="N53" s="19"/>
      <c r="O53" s="19"/>
      <c r="P53" s="19"/>
      <c r="Q53" s="19"/>
    </row>
    <row r="54" spans="2:17" ht="32.25" customHeight="1">
      <c r="B54" s="20">
        <v>1</v>
      </c>
      <c r="C54" t="s">
        <v>34</v>
      </c>
      <c r="D54" s="69" t="s">
        <v>35</v>
      </c>
      <c r="E54" s="69"/>
      <c r="F54" s="69"/>
      <c r="G54" s="69"/>
      <c r="H54" s="69"/>
      <c r="I54" s="69"/>
      <c r="J54" s="69"/>
      <c r="K54" s="69"/>
      <c r="L54" s="69"/>
      <c r="M54" s="69"/>
      <c r="N54" s="69"/>
      <c r="O54" s="69"/>
      <c r="P54" s="69"/>
      <c r="Q54" s="69"/>
    </row>
    <row r="55" ht="6" customHeight="1"/>
    <row r="56" spans="2:4" ht="15">
      <c r="B56" s="32">
        <f>B6</f>
        <v>2445.3</v>
      </c>
      <c r="C56" t="s">
        <v>36</v>
      </c>
      <c r="D56" s="18" t="s">
        <v>37</v>
      </c>
    </row>
    <row r="59" spans="2:3" ht="15">
      <c r="B59" s="5" t="s">
        <v>38</v>
      </c>
      <c r="C59" s="21">
        <f>20000/12</f>
        <v>1666.6666666666667</v>
      </c>
    </row>
    <row r="60" spans="1:3" ht="15">
      <c r="A60" s="22"/>
      <c r="B60" s="23" t="s">
        <v>39</v>
      </c>
      <c r="C60" s="24">
        <v>328</v>
      </c>
    </row>
    <row r="61" spans="2:3" ht="15">
      <c r="B61" t="s">
        <v>40</v>
      </c>
      <c r="C61" s="25">
        <f>C59+C60</f>
        <v>1994.6666666666667</v>
      </c>
    </row>
    <row r="62" spans="3:6" ht="15">
      <c r="C62" s="26"/>
      <c r="D62" s="26"/>
      <c r="E62" s="26"/>
      <c r="F62" s="26"/>
    </row>
    <row r="63" spans="2:6" ht="15">
      <c r="B63">
        <v>2211</v>
      </c>
      <c r="C63" s="26">
        <f>'Tame_01082017-31072018'!C32</f>
        <v>4919.43</v>
      </c>
      <c r="D63" s="26" t="s">
        <v>46</v>
      </c>
      <c r="E63" s="26"/>
      <c r="F63" s="26"/>
    </row>
    <row r="64" spans="2:4" ht="15">
      <c r="B64">
        <v>2222</v>
      </c>
      <c r="C64" s="36">
        <f>'Tame_01082017-31072018'!C35</f>
        <v>4045.7200000000003</v>
      </c>
      <c r="D64" s="27" t="s">
        <v>41</v>
      </c>
    </row>
    <row r="65" spans="2:4" ht="15">
      <c r="B65">
        <v>2223</v>
      </c>
      <c r="C65" s="36">
        <f>'Tame_01082017-31072018'!C36</f>
        <v>43576.009999999995</v>
      </c>
      <c r="D65" s="28" t="s">
        <v>42</v>
      </c>
    </row>
    <row r="66" spans="2:4" ht="15">
      <c r="B66">
        <v>2224</v>
      </c>
      <c r="C66" s="67">
        <f>'Tame_01082017-31072018'!C37</f>
        <v>839.4300000000001</v>
      </c>
      <c r="D66" s="29" t="s">
        <v>43</v>
      </c>
    </row>
    <row r="67" spans="2:4" ht="15">
      <c r="B67">
        <v>2243</v>
      </c>
      <c r="C67" s="67">
        <f>'Tame_01082017-31072018'!C42</f>
        <v>4859.22</v>
      </c>
      <c r="D67" s="29"/>
    </row>
    <row r="68" spans="2:3" ht="15">
      <c r="B68">
        <v>2244</v>
      </c>
      <c r="C68" s="67">
        <f>'Tame_01082017-31072018'!C43</f>
        <v>203004.96000000002</v>
      </c>
    </row>
    <row r="69" spans="2:4" ht="15">
      <c r="B69">
        <v>2247</v>
      </c>
      <c r="C69" s="67">
        <f>'Tame_01082017-31072018'!C44</f>
        <v>578</v>
      </c>
      <c r="D69" s="29" t="s">
        <v>47</v>
      </c>
    </row>
    <row r="70" spans="2:4" ht="15">
      <c r="B70">
        <v>2249</v>
      </c>
      <c r="C70" s="67">
        <f>'Tame_01082017-31072018'!C45</f>
        <v>66.12</v>
      </c>
      <c r="D70" s="29"/>
    </row>
    <row r="71" spans="2:4" ht="15">
      <c r="B71">
        <v>2321</v>
      </c>
      <c r="C71" s="68">
        <f>'Tame_01082017-31072018'!C52</f>
        <v>33812.590000000004</v>
      </c>
      <c r="D71" s="29" t="s">
        <v>44</v>
      </c>
    </row>
    <row r="72" spans="3:4" ht="15">
      <c r="C72" s="34"/>
      <c r="D72" s="29"/>
    </row>
    <row r="73" spans="2:7" ht="15">
      <c r="B73" s="5" t="s">
        <v>48</v>
      </c>
      <c r="C73" s="30">
        <f>SUM(C63:C72)*0.4-C66*0.4</f>
        <v>117944.82000000002</v>
      </c>
      <c r="D73" s="74"/>
      <c r="E73" s="74"/>
      <c r="F73" s="74"/>
      <c r="G73" s="74"/>
    </row>
    <row r="74" spans="3:7" ht="15">
      <c r="C74" s="31"/>
      <c r="D74" s="74"/>
      <c r="E74" s="74"/>
      <c r="F74" s="74"/>
      <c r="G74" s="74"/>
    </row>
    <row r="75" spans="3:4" ht="15">
      <c r="C75" s="33">
        <f>5000+150000</f>
        <v>155000</v>
      </c>
      <c r="D75" t="s">
        <v>49</v>
      </c>
    </row>
    <row r="76" spans="3:4" ht="15">
      <c r="C76" s="37">
        <f>1482*1.2409*12*0.4</f>
        <v>8827.26624</v>
      </c>
      <c r="D76" t="s">
        <v>54</v>
      </c>
    </row>
    <row r="77" spans="3:4" ht="15">
      <c r="C77" s="38">
        <f>79260+19095</f>
        <v>98355</v>
      </c>
      <c r="D77" t="s">
        <v>45</v>
      </c>
    </row>
    <row r="78" spans="3:4" ht="15">
      <c r="C78" s="25">
        <f>SUM(C75:C77)</f>
        <v>262182.26624</v>
      </c>
      <c r="D78" t="s">
        <v>50</v>
      </c>
    </row>
    <row r="79" ht="15">
      <c r="C79" s="25">
        <f>C75/C77</f>
        <v>1.5759239489603984</v>
      </c>
    </row>
  </sheetData>
  <sheetProtection/>
  <mergeCells count="22">
    <mergeCell ref="D73:G73"/>
    <mergeCell ref="D74:G74"/>
    <mergeCell ref="D23:O23"/>
    <mergeCell ref="D24:O24"/>
    <mergeCell ref="D25:O25"/>
    <mergeCell ref="D26:O26"/>
    <mergeCell ref="D41:O41"/>
    <mergeCell ref="D28:O28"/>
    <mergeCell ref="D37:R37"/>
    <mergeCell ref="D38:R38"/>
    <mergeCell ref="D3:H3"/>
    <mergeCell ref="D4:H4"/>
    <mergeCell ref="D39:R39"/>
    <mergeCell ref="D40:O40"/>
    <mergeCell ref="P41:R41"/>
    <mergeCell ref="I3:I4"/>
    <mergeCell ref="C46:Q46"/>
    <mergeCell ref="D52:Q52"/>
    <mergeCell ref="D54:Q54"/>
    <mergeCell ref="D42:R42"/>
    <mergeCell ref="D43:O43"/>
    <mergeCell ref="P43:R43"/>
  </mergeCells>
  <printOptions/>
  <pageMargins left="0.7086614173228347" right="0.7086614173228347" top="0.7480314960629921" bottom="0.7480314960629921" header="0.31496062992125984" footer="0.31496062992125984"/>
  <pageSetup horizontalDpi="600" verticalDpi="600" orientation="landscape" paperSize="9" scale="65" r:id="rId2"/>
  <rowBreaks count="1" manualBreakCount="1">
    <brk id="58" max="17" man="1"/>
  </rowBreaks>
  <drawing r:id="rId1"/>
</worksheet>
</file>

<file path=xl/worksheets/sheet7.xml><?xml version="1.0" encoding="utf-8"?>
<worksheet xmlns="http://schemas.openxmlformats.org/spreadsheetml/2006/main" xmlns:r="http://schemas.openxmlformats.org/officeDocument/2006/relationships">
  <dimension ref="A1:K75"/>
  <sheetViews>
    <sheetView zoomScale="110" zoomScaleNormal="110" zoomScalePageLayoutView="0" workbookViewId="0" topLeftCell="D7">
      <selection activeCell="D14" sqref="D1:D16384"/>
    </sheetView>
  </sheetViews>
  <sheetFormatPr defaultColWidth="9.140625" defaultRowHeight="15"/>
  <cols>
    <col min="1" max="1" width="60.00390625" style="0" bestFit="1" customWidth="1"/>
    <col min="2" max="2" width="11.421875" style="0" bestFit="1" customWidth="1"/>
    <col min="3" max="3" width="11.421875" style="21" bestFit="1" customWidth="1"/>
    <col min="4" max="4" width="11.421875" style="21" customWidth="1"/>
    <col min="5" max="5" width="60.00390625" style="0" bestFit="1" customWidth="1"/>
    <col min="6" max="6" width="11.421875" style="0" bestFit="1" customWidth="1"/>
    <col min="7" max="7" width="11.421875" style="21" bestFit="1" customWidth="1"/>
    <col min="9" max="9" width="60.00390625" style="0" bestFit="1" customWidth="1"/>
    <col min="10" max="10" width="11.421875" style="0" bestFit="1" customWidth="1"/>
    <col min="11" max="11" width="11.421875" style="21" bestFit="1" customWidth="1"/>
  </cols>
  <sheetData>
    <row r="1" spans="1:11" ht="15">
      <c r="A1" s="81" t="s">
        <v>62</v>
      </c>
      <c r="B1" s="81"/>
      <c r="C1" s="81"/>
      <c r="D1" s="44"/>
      <c r="E1" s="81" t="s">
        <v>62</v>
      </c>
      <c r="F1" s="81"/>
      <c r="G1" s="81"/>
      <c r="I1" s="81" t="s">
        <v>173</v>
      </c>
      <c r="J1" s="81"/>
      <c r="K1" s="81"/>
    </row>
    <row r="2" spans="1:11" ht="15">
      <c r="A2" s="82" t="s">
        <v>63</v>
      </c>
      <c r="B2" s="82"/>
      <c r="C2" s="82"/>
      <c r="D2" s="45"/>
      <c r="E2" s="82" t="s">
        <v>63</v>
      </c>
      <c r="F2" s="82"/>
      <c r="G2" s="82"/>
      <c r="I2" s="82" t="s">
        <v>63</v>
      </c>
      <c r="J2" s="82"/>
      <c r="K2" s="82"/>
    </row>
    <row r="3" spans="1:11" ht="15">
      <c r="A3" s="76" t="s">
        <v>64</v>
      </c>
      <c r="B3" s="76"/>
      <c r="C3" s="76"/>
      <c r="D3" s="46"/>
      <c r="E3" s="76" t="s">
        <v>64</v>
      </c>
      <c r="F3" s="76"/>
      <c r="G3" s="76"/>
      <c r="I3" s="76" t="s">
        <v>64</v>
      </c>
      <c r="J3" s="76"/>
      <c r="K3" s="76"/>
    </row>
    <row r="4" spans="1:11" ht="15">
      <c r="A4" s="76" t="s">
        <v>65</v>
      </c>
      <c r="B4" s="76"/>
      <c r="C4" s="76"/>
      <c r="D4" s="46"/>
      <c r="E4" s="76" t="s">
        <v>65</v>
      </c>
      <c r="F4" s="76"/>
      <c r="G4" s="76"/>
      <c r="I4" s="76" t="s">
        <v>65</v>
      </c>
      <c r="J4" s="76"/>
      <c r="K4" s="76"/>
    </row>
    <row r="5" spans="1:11" ht="15">
      <c r="A5" s="76" t="s">
        <v>66</v>
      </c>
      <c r="B5" s="76"/>
      <c r="C5" s="76"/>
      <c r="D5" s="46"/>
      <c r="E5" s="76" t="s">
        <v>66</v>
      </c>
      <c r="F5" s="76"/>
      <c r="G5" s="76"/>
      <c r="I5" s="76" t="s">
        <v>66</v>
      </c>
      <c r="J5" s="76"/>
      <c r="K5" s="76"/>
    </row>
    <row r="6" spans="1:11" ht="15">
      <c r="A6" s="83" t="s">
        <v>198</v>
      </c>
      <c r="B6" s="83"/>
      <c r="C6" s="83"/>
      <c r="D6" s="47"/>
      <c r="E6" s="83" t="s">
        <v>67</v>
      </c>
      <c r="F6" s="83"/>
      <c r="G6" s="83"/>
      <c r="I6" s="83" t="s">
        <v>174</v>
      </c>
      <c r="J6" s="83"/>
      <c r="K6" s="83"/>
    </row>
    <row r="8" spans="1:11" ht="15">
      <c r="A8" s="80" t="s">
        <v>68</v>
      </c>
      <c r="B8" s="80"/>
      <c r="C8" s="80"/>
      <c r="D8" s="48"/>
      <c r="E8" s="80" t="s">
        <v>68</v>
      </c>
      <c r="F8" s="80"/>
      <c r="G8" s="80"/>
      <c r="I8" s="80" t="s">
        <v>68</v>
      </c>
      <c r="J8" s="80"/>
      <c r="K8" s="80"/>
    </row>
    <row r="9" spans="1:11" ht="15">
      <c r="A9" s="77" t="s">
        <v>69</v>
      </c>
      <c r="B9" s="77"/>
      <c r="C9" s="77"/>
      <c r="D9" s="49"/>
      <c r="E9" s="77" t="s">
        <v>69</v>
      </c>
      <c r="F9" s="77"/>
      <c r="G9" s="77"/>
      <c r="I9" s="77" t="s">
        <v>69</v>
      </c>
      <c r="J9" s="77"/>
      <c r="K9" s="77"/>
    </row>
    <row r="10" spans="1:11" ht="15">
      <c r="A10" s="77" t="s">
        <v>70</v>
      </c>
      <c r="B10" s="77"/>
      <c r="C10" s="77"/>
      <c r="D10" s="49"/>
      <c r="E10" s="77" t="s">
        <v>70</v>
      </c>
      <c r="F10" s="77"/>
      <c r="G10" s="77"/>
      <c r="I10" s="77" t="s">
        <v>70</v>
      </c>
      <c r="J10" s="77"/>
      <c r="K10" s="77"/>
    </row>
    <row r="11" spans="1:11" ht="15">
      <c r="A11" s="77" t="s">
        <v>71</v>
      </c>
      <c r="B11" s="77"/>
      <c r="C11" s="77"/>
      <c r="D11" s="49"/>
      <c r="E11" s="77" t="s">
        <v>71</v>
      </c>
      <c r="F11" s="77"/>
      <c r="G11" s="77"/>
      <c r="I11" s="77" t="s">
        <v>71</v>
      </c>
      <c r="J11" s="77"/>
      <c r="K11" s="77"/>
    </row>
    <row r="12" spans="1:11" ht="15">
      <c r="A12" s="77" t="s">
        <v>72</v>
      </c>
      <c r="B12" s="77"/>
      <c r="C12" s="77"/>
      <c r="D12" s="49"/>
      <c r="E12" s="77" t="s">
        <v>72</v>
      </c>
      <c r="F12" s="77"/>
      <c r="G12" s="77"/>
      <c r="I12" s="77" t="s">
        <v>72</v>
      </c>
      <c r="J12" s="77"/>
      <c r="K12" s="77"/>
    </row>
    <row r="13" spans="1:11" ht="15">
      <c r="A13" s="77" t="s">
        <v>73</v>
      </c>
      <c r="B13" s="77"/>
      <c r="C13" s="77"/>
      <c r="D13" s="49"/>
      <c r="E13" s="77" t="s">
        <v>73</v>
      </c>
      <c r="F13" s="77"/>
      <c r="G13" s="77"/>
      <c r="I13" s="77" t="s">
        <v>73</v>
      </c>
      <c r="J13" s="77"/>
      <c r="K13" s="77"/>
    </row>
    <row r="14" spans="1:11" ht="15">
      <c r="A14" s="77" t="s">
        <v>74</v>
      </c>
      <c r="B14" s="77"/>
      <c r="C14" s="77"/>
      <c r="D14" s="49"/>
      <c r="E14" s="77" t="s">
        <v>74</v>
      </c>
      <c r="F14" s="77"/>
      <c r="G14" s="77"/>
      <c r="I14" s="77" t="s">
        <v>74</v>
      </c>
      <c r="J14" s="77"/>
      <c r="K14" s="77"/>
    </row>
    <row r="15" ht="15">
      <c r="K15" s="21">
        <v>2018</v>
      </c>
    </row>
    <row r="16" spans="1:11" ht="29.25">
      <c r="A16" s="78" t="s">
        <v>75</v>
      </c>
      <c r="B16" s="78" t="s">
        <v>76</v>
      </c>
      <c r="C16" s="58" t="s">
        <v>199</v>
      </c>
      <c r="D16" s="65"/>
      <c r="E16" s="78" t="s">
        <v>75</v>
      </c>
      <c r="F16" s="78" t="s">
        <v>76</v>
      </c>
      <c r="G16" s="58" t="s">
        <v>77</v>
      </c>
      <c r="I16" s="78" t="s">
        <v>75</v>
      </c>
      <c r="J16" s="78" t="s">
        <v>76</v>
      </c>
      <c r="K16" s="58" t="s">
        <v>175</v>
      </c>
    </row>
    <row r="17" spans="1:11" ht="15">
      <c r="A17" s="79"/>
      <c r="B17" s="79"/>
      <c r="C17" s="59" t="s">
        <v>78</v>
      </c>
      <c r="D17" s="66"/>
      <c r="E17" s="79"/>
      <c r="F17" s="79"/>
      <c r="G17" s="59" t="s">
        <v>78</v>
      </c>
      <c r="I17" s="79"/>
      <c r="J17" s="79"/>
      <c r="K17" s="59" t="s">
        <v>78</v>
      </c>
    </row>
    <row r="18" spans="1:11" ht="15">
      <c r="A18" s="50" t="s">
        <v>79</v>
      </c>
      <c r="B18" s="51" t="s">
        <v>80</v>
      </c>
      <c r="C18" s="60">
        <f>G18+K18</f>
        <v>15418.54</v>
      </c>
      <c r="D18" s="60"/>
      <c r="E18" s="50" t="s">
        <v>79</v>
      </c>
      <c r="F18" s="51" t="s">
        <v>80</v>
      </c>
      <c r="G18" s="60">
        <v>3938.19</v>
      </c>
      <c r="I18" s="50" t="s">
        <v>79</v>
      </c>
      <c r="J18" s="51" t="s">
        <v>80</v>
      </c>
      <c r="K18" s="60">
        <v>11480.35</v>
      </c>
    </row>
    <row r="19" spans="1:11" ht="15">
      <c r="A19" s="52" t="s">
        <v>81</v>
      </c>
      <c r="B19" s="52" t="s">
        <v>82</v>
      </c>
      <c r="C19" s="61" t="s">
        <v>83</v>
      </c>
      <c r="D19" s="61"/>
      <c r="E19" s="52" t="s">
        <v>81</v>
      </c>
      <c r="F19" s="52" t="s">
        <v>82</v>
      </c>
      <c r="G19" s="61" t="s">
        <v>83</v>
      </c>
      <c r="I19" s="52" t="s">
        <v>81</v>
      </c>
      <c r="J19" s="52" t="s">
        <v>82</v>
      </c>
      <c r="K19" s="61" t="s">
        <v>83</v>
      </c>
    </row>
    <row r="20" spans="1:11" ht="15">
      <c r="A20" s="53" t="s">
        <v>84</v>
      </c>
      <c r="B20" s="53" t="s">
        <v>85</v>
      </c>
      <c r="C20" s="62">
        <f aca="true" t="shared" si="0" ref="C20:C25">G20+K20</f>
        <v>15418.54</v>
      </c>
      <c r="D20" s="62"/>
      <c r="E20" s="53" t="s">
        <v>84</v>
      </c>
      <c r="F20" s="53" t="s">
        <v>85</v>
      </c>
      <c r="G20" s="62">
        <v>3938.19</v>
      </c>
      <c r="I20" s="53" t="s">
        <v>84</v>
      </c>
      <c r="J20" s="53" t="s">
        <v>85</v>
      </c>
      <c r="K20" s="62">
        <v>11480.35</v>
      </c>
    </row>
    <row r="21" spans="1:11" ht="22.5">
      <c r="A21" s="51" t="s">
        <v>86</v>
      </c>
      <c r="B21" s="51" t="s">
        <v>87</v>
      </c>
      <c r="C21" s="63">
        <f t="shared" si="0"/>
        <v>15418.54</v>
      </c>
      <c r="D21" s="63"/>
      <c r="E21" s="51" t="s">
        <v>86</v>
      </c>
      <c r="F21" s="51" t="s">
        <v>87</v>
      </c>
      <c r="G21" s="63">
        <v>3938.19</v>
      </c>
      <c r="I21" s="51" t="s">
        <v>86</v>
      </c>
      <c r="J21" s="51" t="s">
        <v>87</v>
      </c>
      <c r="K21" s="63">
        <v>11480.35</v>
      </c>
    </row>
    <row r="22" spans="1:11" ht="15">
      <c r="A22" s="54" t="s">
        <v>88</v>
      </c>
      <c r="B22" s="54" t="s">
        <v>89</v>
      </c>
      <c r="C22" s="64">
        <f t="shared" si="0"/>
        <v>8184.6</v>
      </c>
      <c r="D22" s="64"/>
      <c r="E22" s="54" t="s">
        <v>88</v>
      </c>
      <c r="F22" s="54" t="s">
        <v>89</v>
      </c>
      <c r="G22" s="64">
        <v>1918.73</v>
      </c>
      <c r="I22" s="54" t="s">
        <v>88</v>
      </c>
      <c r="J22" s="54" t="s">
        <v>89</v>
      </c>
      <c r="K22" s="64">
        <v>6265.87</v>
      </c>
    </row>
    <row r="23" spans="1:11" ht="15">
      <c r="A23" s="54" t="s">
        <v>90</v>
      </c>
      <c r="B23" s="54" t="s">
        <v>91</v>
      </c>
      <c r="C23" s="64">
        <f t="shared" si="0"/>
        <v>8184.6</v>
      </c>
      <c r="D23" s="64"/>
      <c r="E23" s="54" t="s">
        <v>90</v>
      </c>
      <c r="F23" s="54" t="s">
        <v>91</v>
      </c>
      <c r="G23" s="64">
        <v>1918.73</v>
      </c>
      <c r="I23" s="54" t="s">
        <v>90</v>
      </c>
      <c r="J23" s="54" t="s">
        <v>91</v>
      </c>
      <c r="K23" s="64">
        <v>6265.87</v>
      </c>
    </row>
    <row r="24" spans="1:11" ht="15">
      <c r="A24" s="54" t="s">
        <v>92</v>
      </c>
      <c r="B24" s="54" t="s">
        <v>93</v>
      </c>
      <c r="C24" s="64">
        <f t="shared" si="0"/>
        <v>7233.94</v>
      </c>
      <c r="D24" s="64"/>
      <c r="E24" s="54" t="s">
        <v>92</v>
      </c>
      <c r="F24" s="54" t="s">
        <v>93</v>
      </c>
      <c r="G24" s="64">
        <v>2019.46</v>
      </c>
      <c r="I24" s="54" t="s">
        <v>92</v>
      </c>
      <c r="J24" s="54" t="s">
        <v>93</v>
      </c>
      <c r="K24" s="64">
        <v>5214.48</v>
      </c>
    </row>
    <row r="25" spans="1:11" ht="15">
      <c r="A25" s="54" t="s">
        <v>94</v>
      </c>
      <c r="B25" s="54" t="s">
        <v>95</v>
      </c>
      <c r="C25" s="64">
        <f t="shared" si="0"/>
        <v>7233.94</v>
      </c>
      <c r="D25" s="64"/>
      <c r="E25" s="54" t="s">
        <v>94</v>
      </c>
      <c r="F25" s="54" t="s">
        <v>95</v>
      </c>
      <c r="G25" s="64">
        <v>2019.46</v>
      </c>
      <c r="I25" s="54" t="s">
        <v>94</v>
      </c>
      <c r="J25" s="54" t="s">
        <v>95</v>
      </c>
      <c r="K25" s="64">
        <v>5214.48</v>
      </c>
    </row>
    <row r="27" spans="1:11" ht="15">
      <c r="A27" s="50" t="s">
        <v>96</v>
      </c>
      <c r="B27" s="51" t="s">
        <v>80</v>
      </c>
      <c r="C27" s="60">
        <f>G27+K27</f>
        <v>312219.95</v>
      </c>
      <c r="D27" s="60"/>
      <c r="E27" s="50" t="s">
        <v>96</v>
      </c>
      <c r="F27" s="51" t="s">
        <v>80</v>
      </c>
      <c r="G27" s="60">
        <v>129744.86</v>
      </c>
      <c r="I27" s="50" t="s">
        <v>96</v>
      </c>
      <c r="J27" s="51" t="s">
        <v>80</v>
      </c>
      <c r="K27" s="60">
        <v>182475.09</v>
      </c>
    </row>
    <row r="28" spans="1:11" ht="15">
      <c r="A28" s="52" t="s">
        <v>81</v>
      </c>
      <c r="B28" s="52" t="s">
        <v>82</v>
      </c>
      <c r="C28" s="61" t="s">
        <v>83</v>
      </c>
      <c r="D28" s="61"/>
      <c r="E28" s="52" t="s">
        <v>81</v>
      </c>
      <c r="F28" s="52" t="s">
        <v>82</v>
      </c>
      <c r="G28" s="61" t="s">
        <v>83</v>
      </c>
      <c r="I28" s="52" t="s">
        <v>81</v>
      </c>
      <c r="J28" s="52" t="s">
        <v>82</v>
      </c>
      <c r="K28" s="61" t="s">
        <v>83</v>
      </c>
    </row>
    <row r="29" spans="1:11" ht="15">
      <c r="A29" s="53" t="s">
        <v>97</v>
      </c>
      <c r="B29" s="53" t="s">
        <v>98</v>
      </c>
      <c r="C29" s="62">
        <f aca="true" t="shared" si="1" ref="C29:C58">G29+K29</f>
        <v>311136.42</v>
      </c>
      <c r="D29" s="62"/>
      <c r="E29" s="53" t="s">
        <v>97</v>
      </c>
      <c r="F29" s="53" t="s">
        <v>98</v>
      </c>
      <c r="G29" s="62">
        <v>128661.33</v>
      </c>
      <c r="I29" s="53" t="s">
        <v>97</v>
      </c>
      <c r="J29" s="53" t="s">
        <v>98</v>
      </c>
      <c r="K29" s="62">
        <v>182475.09</v>
      </c>
    </row>
    <row r="30" spans="1:11" ht="15">
      <c r="A30" s="51" t="s">
        <v>99</v>
      </c>
      <c r="B30" s="51" t="s">
        <v>100</v>
      </c>
      <c r="C30" s="63">
        <f t="shared" si="1"/>
        <v>270459.41</v>
      </c>
      <c r="D30" s="63"/>
      <c r="E30" s="51" t="s">
        <v>99</v>
      </c>
      <c r="F30" s="51" t="s">
        <v>100</v>
      </c>
      <c r="G30" s="63">
        <v>117909.17</v>
      </c>
      <c r="I30" s="51" t="s">
        <v>99</v>
      </c>
      <c r="J30" s="51" t="s">
        <v>100</v>
      </c>
      <c r="K30" s="63">
        <v>152550.24</v>
      </c>
    </row>
    <row r="31" spans="1:11" ht="15">
      <c r="A31" s="54" t="s">
        <v>101</v>
      </c>
      <c r="B31" s="54" t="s">
        <v>102</v>
      </c>
      <c r="C31" s="64">
        <f t="shared" si="1"/>
        <v>6249.05</v>
      </c>
      <c r="D31" s="64"/>
      <c r="E31" s="54" t="s">
        <v>101</v>
      </c>
      <c r="F31" s="54" t="s">
        <v>102</v>
      </c>
      <c r="G31" s="64">
        <v>2693.04</v>
      </c>
      <c r="I31" s="54" t="s">
        <v>101</v>
      </c>
      <c r="J31" s="54" t="s">
        <v>102</v>
      </c>
      <c r="K31" s="64">
        <v>3556.01</v>
      </c>
    </row>
    <row r="32" spans="1:11" ht="23.25">
      <c r="A32" s="54" t="s">
        <v>103</v>
      </c>
      <c r="B32" s="54" t="s">
        <v>104</v>
      </c>
      <c r="C32" s="64">
        <f t="shared" si="1"/>
        <v>4919.43</v>
      </c>
      <c r="D32" s="64"/>
      <c r="E32" s="54" t="s">
        <v>103</v>
      </c>
      <c r="F32" s="54" t="s">
        <v>104</v>
      </c>
      <c r="G32" s="64">
        <v>2063.07</v>
      </c>
      <c r="I32" s="54" t="s">
        <v>103</v>
      </c>
      <c r="J32" s="54" t="s">
        <v>104</v>
      </c>
      <c r="K32" s="64">
        <v>2856.36</v>
      </c>
    </row>
    <row r="33" spans="1:11" ht="15">
      <c r="A33" s="54" t="s">
        <v>105</v>
      </c>
      <c r="B33" s="54" t="s">
        <v>106</v>
      </c>
      <c r="C33" s="64">
        <f t="shared" si="1"/>
        <v>1329.62</v>
      </c>
      <c r="D33" s="64"/>
      <c r="E33" s="54" t="s">
        <v>105</v>
      </c>
      <c r="F33" s="54" t="s">
        <v>106</v>
      </c>
      <c r="G33" s="64">
        <v>629.97</v>
      </c>
      <c r="I33" s="54" t="s">
        <v>105</v>
      </c>
      <c r="J33" s="54" t="s">
        <v>106</v>
      </c>
      <c r="K33" s="64">
        <v>699.65</v>
      </c>
    </row>
    <row r="34" spans="1:11" ht="15">
      <c r="A34" s="54" t="s">
        <v>107</v>
      </c>
      <c r="B34" s="54" t="s">
        <v>108</v>
      </c>
      <c r="C34" s="64">
        <f t="shared" si="1"/>
        <v>48461.16</v>
      </c>
      <c r="D34" s="64"/>
      <c r="E34" s="54" t="s">
        <v>107</v>
      </c>
      <c r="F34" s="54" t="s">
        <v>108</v>
      </c>
      <c r="G34" s="64">
        <v>19327.67</v>
      </c>
      <c r="I34" s="54" t="s">
        <v>107</v>
      </c>
      <c r="J34" s="54" t="s">
        <v>108</v>
      </c>
      <c r="K34" s="64">
        <v>29133.49</v>
      </c>
    </row>
    <row r="35" spans="1:11" ht="15">
      <c r="A35" s="54" t="s">
        <v>109</v>
      </c>
      <c r="B35" s="54" t="s">
        <v>110</v>
      </c>
      <c r="C35" s="64">
        <f t="shared" si="1"/>
        <v>4045.7200000000003</v>
      </c>
      <c r="D35" s="64"/>
      <c r="E35" s="54" t="s">
        <v>109</v>
      </c>
      <c r="F35" s="54" t="s">
        <v>110</v>
      </c>
      <c r="G35" s="64">
        <v>1411.41</v>
      </c>
      <c r="I35" s="54" t="s">
        <v>109</v>
      </c>
      <c r="J35" s="54" t="s">
        <v>110</v>
      </c>
      <c r="K35" s="64">
        <v>2634.31</v>
      </c>
    </row>
    <row r="36" spans="1:11" ht="15">
      <c r="A36" s="54" t="s">
        <v>111</v>
      </c>
      <c r="B36" s="54" t="s">
        <v>112</v>
      </c>
      <c r="C36" s="64">
        <f t="shared" si="1"/>
        <v>43576.009999999995</v>
      </c>
      <c r="D36" s="64"/>
      <c r="E36" s="54" t="s">
        <v>111</v>
      </c>
      <c r="F36" s="54" t="s">
        <v>112</v>
      </c>
      <c r="G36" s="64">
        <v>17578.94</v>
      </c>
      <c r="I36" s="54" t="s">
        <v>111</v>
      </c>
      <c r="J36" s="54" t="s">
        <v>112</v>
      </c>
      <c r="K36" s="64">
        <v>25997.07</v>
      </c>
    </row>
    <row r="37" spans="1:11" ht="15">
      <c r="A37" s="54" t="s">
        <v>113</v>
      </c>
      <c r="B37" s="54" t="s">
        <v>114</v>
      </c>
      <c r="C37" s="64">
        <f t="shared" si="1"/>
        <v>839.4300000000001</v>
      </c>
      <c r="D37" s="64"/>
      <c r="E37" s="54" t="s">
        <v>113</v>
      </c>
      <c r="F37" s="54" t="s">
        <v>114</v>
      </c>
      <c r="G37" s="64">
        <v>337.32</v>
      </c>
      <c r="I37" s="54" t="s">
        <v>113</v>
      </c>
      <c r="J37" s="54" t="s">
        <v>114</v>
      </c>
      <c r="K37" s="64">
        <v>502.11</v>
      </c>
    </row>
    <row r="38" spans="1:11" ht="23.25">
      <c r="A38" s="54" t="s">
        <v>115</v>
      </c>
      <c r="B38" s="54" t="s">
        <v>116</v>
      </c>
      <c r="C38" s="64">
        <f t="shared" si="1"/>
        <v>181.5</v>
      </c>
      <c r="D38" s="64"/>
      <c r="E38" s="54" t="s">
        <v>115</v>
      </c>
      <c r="F38" s="54" t="s">
        <v>116</v>
      </c>
      <c r="G38" s="64">
        <v>181.5</v>
      </c>
      <c r="I38" s="54"/>
      <c r="J38" s="54"/>
      <c r="K38" s="64"/>
    </row>
    <row r="39" spans="1:11" ht="15">
      <c r="A39" s="54" t="s">
        <v>117</v>
      </c>
      <c r="B39" s="54" t="s">
        <v>118</v>
      </c>
      <c r="C39" s="64">
        <f t="shared" si="1"/>
        <v>181.5</v>
      </c>
      <c r="D39" s="64"/>
      <c r="E39" s="54" t="s">
        <v>117</v>
      </c>
      <c r="F39" s="54" t="s">
        <v>118</v>
      </c>
      <c r="G39" s="64">
        <v>181.5</v>
      </c>
      <c r="I39" s="54"/>
      <c r="J39" s="54"/>
      <c r="K39" s="64"/>
    </row>
    <row r="40" spans="1:11" ht="15">
      <c r="A40" s="54" t="s">
        <v>119</v>
      </c>
      <c r="B40" s="54" t="s">
        <v>120</v>
      </c>
      <c r="C40" s="64">
        <f t="shared" si="1"/>
        <v>215306.76</v>
      </c>
      <c r="D40" s="64"/>
      <c r="E40" s="54" t="s">
        <v>119</v>
      </c>
      <c r="F40" s="54" t="s">
        <v>120</v>
      </c>
      <c r="G40" s="64">
        <v>95623.89</v>
      </c>
      <c r="I40" s="54" t="s">
        <v>119</v>
      </c>
      <c r="J40" s="54" t="s">
        <v>120</v>
      </c>
      <c r="K40" s="64">
        <v>119682.87</v>
      </c>
    </row>
    <row r="41" spans="1:11" ht="15">
      <c r="A41" s="54" t="s">
        <v>121</v>
      </c>
      <c r="B41" s="54" t="s">
        <v>122</v>
      </c>
      <c r="C41" s="64">
        <f t="shared" si="1"/>
        <v>6798.46</v>
      </c>
      <c r="D41" s="64"/>
      <c r="E41" s="54" t="s">
        <v>121</v>
      </c>
      <c r="F41" s="54" t="s">
        <v>122</v>
      </c>
      <c r="G41" s="64">
        <v>6798.46</v>
      </c>
      <c r="I41" s="54" t="s">
        <v>121</v>
      </c>
      <c r="J41" s="54" t="s">
        <v>122</v>
      </c>
      <c r="K41" s="64">
        <v>0</v>
      </c>
    </row>
    <row r="42" spans="1:11" ht="15">
      <c r="A42" s="54" t="s">
        <v>123</v>
      </c>
      <c r="B42" s="54" t="s">
        <v>124</v>
      </c>
      <c r="C42" s="64">
        <f t="shared" si="1"/>
        <v>4859.22</v>
      </c>
      <c r="D42" s="64"/>
      <c r="E42" s="54" t="s">
        <v>123</v>
      </c>
      <c r="F42" s="54" t="s">
        <v>124</v>
      </c>
      <c r="G42" s="64">
        <v>1476.66</v>
      </c>
      <c r="I42" s="54" t="s">
        <v>123</v>
      </c>
      <c r="J42" s="54" t="s">
        <v>124</v>
      </c>
      <c r="K42" s="64">
        <v>3382.56</v>
      </c>
    </row>
    <row r="43" spans="1:11" ht="15">
      <c r="A43" s="54" t="s">
        <v>125</v>
      </c>
      <c r="B43" s="54" t="s">
        <v>126</v>
      </c>
      <c r="C43" s="64">
        <f t="shared" si="1"/>
        <v>203004.96000000002</v>
      </c>
      <c r="D43" s="64"/>
      <c r="E43" s="54" t="s">
        <v>125</v>
      </c>
      <c r="F43" s="54" t="s">
        <v>126</v>
      </c>
      <c r="G43" s="64">
        <v>87308.77</v>
      </c>
      <c r="I43" s="54" t="s">
        <v>125</v>
      </c>
      <c r="J43" s="54" t="s">
        <v>126</v>
      </c>
      <c r="K43" s="64">
        <v>115696.19</v>
      </c>
    </row>
    <row r="44" spans="1:11" ht="15">
      <c r="A44" s="54" t="s">
        <v>127</v>
      </c>
      <c r="B44" s="54" t="s">
        <v>128</v>
      </c>
      <c r="C44" s="64">
        <f t="shared" si="1"/>
        <v>578</v>
      </c>
      <c r="D44" s="64"/>
      <c r="E44" s="54" t="s">
        <v>127</v>
      </c>
      <c r="F44" s="54" t="s">
        <v>128</v>
      </c>
      <c r="G44" s="64">
        <v>0</v>
      </c>
      <c r="I44" s="54" t="s">
        <v>127</v>
      </c>
      <c r="J44" s="54" t="s">
        <v>128</v>
      </c>
      <c r="K44" s="64">
        <v>578</v>
      </c>
    </row>
    <row r="45" spans="1:11" ht="15">
      <c r="A45" s="54" t="s">
        <v>129</v>
      </c>
      <c r="B45" s="54" t="s">
        <v>130</v>
      </c>
      <c r="C45" s="64">
        <f t="shared" si="1"/>
        <v>66.12</v>
      </c>
      <c r="D45" s="64"/>
      <c r="E45" s="54" t="s">
        <v>129</v>
      </c>
      <c r="F45" s="54" t="s">
        <v>130</v>
      </c>
      <c r="G45" s="64">
        <v>40</v>
      </c>
      <c r="I45" s="54" t="s">
        <v>129</v>
      </c>
      <c r="J45" s="54" t="s">
        <v>130</v>
      </c>
      <c r="K45" s="64">
        <v>26.12</v>
      </c>
    </row>
    <row r="46" spans="1:11" ht="15">
      <c r="A46" s="54" t="s">
        <v>131</v>
      </c>
      <c r="B46" s="54" t="s">
        <v>132</v>
      </c>
      <c r="C46" s="64">
        <f t="shared" si="1"/>
        <v>260.94</v>
      </c>
      <c r="D46" s="64"/>
      <c r="E46" s="54" t="s">
        <v>131</v>
      </c>
      <c r="F46" s="54" t="s">
        <v>132</v>
      </c>
      <c r="G46" s="64">
        <v>83.07</v>
      </c>
      <c r="I46" s="54" t="s">
        <v>131</v>
      </c>
      <c r="J46" s="54" t="s">
        <v>132</v>
      </c>
      <c r="K46" s="64">
        <v>177.87</v>
      </c>
    </row>
    <row r="47" spans="1:11" ht="15">
      <c r="A47" s="54" t="s">
        <v>133</v>
      </c>
      <c r="B47" s="54" t="s">
        <v>134</v>
      </c>
      <c r="C47" s="64">
        <f t="shared" si="1"/>
        <v>260.94</v>
      </c>
      <c r="D47" s="64"/>
      <c r="E47" s="54" t="s">
        <v>133</v>
      </c>
      <c r="F47" s="54" t="s">
        <v>134</v>
      </c>
      <c r="G47" s="64">
        <v>83.07</v>
      </c>
      <c r="I47" s="54" t="s">
        <v>133</v>
      </c>
      <c r="J47" s="54" t="s">
        <v>134</v>
      </c>
      <c r="K47" s="64">
        <v>177.87</v>
      </c>
    </row>
    <row r="48" spans="1:11" ht="22.5">
      <c r="A48" s="51" t="s">
        <v>135</v>
      </c>
      <c r="B48" s="51" t="s">
        <v>136</v>
      </c>
      <c r="C48" s="63">
        <f t="shared" si="1"/>
        <v>40677.009999999995</v>
      </c>
      <c r="D48" s="63"/>
      <c r="E48" s="51" t="s">
        <v>135</v>
      </c>
      <c r="F48" s="51" t="s">
        <v>136</v>
      </c>
      <c r="G48" s="63">
        <v>10752.16</v>
      </c>
      <c r="I48" s="51" t="s">
        <v>135</v>
      </c>
      <c r="J48" s="51" t="s">
        <v>136</v>
      </c>
      <c r="K48" s="63">
        <v>29924.85</v>
      </c>
    </row>
    <row r="49" spans="1:11" ht="15">
      <c r="A49" s="54" t="s">
        <v>137</v>
      </c>
      <c r="B49" s="54" t="s">
        <v>138</v>
      </c>
      <c r="C49" s="64">
        <f t="shared" si="1"/>
        <v>364.22</v>
      </c>
      <c r="D49" s="64"/>
      <c r="E49" s="54" t="s">
        <v>137</v>
      </c>
      <c r="F49" s="54" t="s">
        <v>138</v>
      </c>
      <c r="G49" s="64">
        <v>325.5</v>
      </c>
      <c r="I49" s="54" t="s">
        <v>137</v>
      </c>
      <c r="J49" s="54" t="s">
        <v>138</v>
      </c>
      <c r="K49" s="64">
        <v>38.72</v>
      </c>
    </row>
    <row r="50" spans="1:11" ht="15">
      <c r="A50" s="54" t="s">
        <v>139</v>
      </c>
      <c r="B50" s="54" t="s">
        <v>140</v>
      </c>
      <c r="C50" s="64">
        <f t="shared" si="1"/>
        <v>364.22</v>
      </c>
      <c r="D50" s="64"/>
      <c r="E50" s="54" t="s">
        <v>139</v>
      </c>
      <c r="F50" s="54" t="s">
        <v>140</v>
      </c>
      <c r="G50" s="64">
        <v>325.5</v>
      </c>
      <c r="I50" s="54" t="s">
        <v>139</v>
      </c>
      <c r="J50" s="54" t="s">
        <v>140</v>
      </c>
      <c r="K50" s="64">
        <v>38.72</v>
      </c>
    </row>
    <row r="51" spans="1:11" ht="15">
      <c r="A51" s="54" t="s">
        <v>141</v>
      </c>
      <c r="B51" s="54" t="s">
        <v>142</v>
      </c>
      <c r="C51" s="64">
        <f t="shared" si="1"/>
        <v>33812.590000000004</v>
      </c>
      <c r="D51" s="64"/>
      <c r="E51" s="54" t="s">
        <v>141</v>
      </c>
      <c r="F51" s="54" t="s">
        <v>142</v>
      </c>
      <c r="G51" s="64">
        <v>7898.78</v>
      </c>
      <c r="I51" s="54" t="s">
        <v>141</v>
      </c>
      <c r="J51" s="54" t="s">
        <v>142</v>
      </c>
      <c r="K51" s="64">
        <v>25913.81</v>
      </c>
    </row>
    <row r="52" spans="1:11" ht="15">
      <c r="A52" s="54" t="s">
        <v>143</v>
      </c>
      <c r="B52" s="54" t="s">
        <v>144</v>
      </c>
      <c r="C52" s="64">
        <f t="shared" si="1"/>
        <v>33812.590000000004</v>
      </c>
      <c r="D52" s="64"/>
      <c r="E52" s="54" t="s">
        <v>143</v>
      </c>
      <c r="F52" s="54" t="s">
        <v>144</v>
      </c>
      <c r="G52" s="64">
        <v>7898.78</v>
      </c>
      <c r="I52" s="54" t="s">
        <v>143</v>
      </c>
      <c r="J52" s="54" t="s">
        <v>144</v>
      </c>
      <c r="K52" s="64">
        <v>25913.81</v>
      </c>
    </row>
    <row r="53" spans="1:11" ht="15">
      <c r="A53" s="54" t="s">
        <v>145</v>
      </c>
      <c r="B53" s="54" t="s">
        <v>146</v>
      </c>
      <c r="C53" s="64">
        <f t="shared" si="1"/>
        <v>6500.200000000001</v>
      </c>
      <c r="D53" s="64"/>
      <c r="E53" s="54" t="s">
        <v>145</v>
      </c>
      <c r="F53" s="54" t="s">
        <v>146</v>
      </c>
      <c r="G53" s="64">
        <v>2527.88</v>
      </c>
      <c r="I53" s="54" t="s">
        <v>145</v>
      </c>
      <c r="J53" s="54" t="s">
        <v>146</v>
      </c>
      <c r="K53" s="64">
        <v>3972.32</v>
      </c>
    </row>
    <row r="54" spans="1:11" ht="15">
      <c r="A54" s="53" t="s">
        <v>147</v>
      </c>
      <c r="B54" s="53" t="s">
        <v>148</v>
      </c>
      <c r="C54" s="62">
        <f t="shared" si="1"/>
        <v>1083.53</v>
      </c>
      <c r="D54" s="62"/>
      <c r="E54" s="53" t="s">
        <v>147</v>
      </c>
      <c r="F54" s="53" t="s">
        <v>148</v>
      </c>
      <c r="G54" s="62">
        <v>1083.53</v>
      </c>
      <c r="I54" s="53" t="s">
        <v>147</v>
      </c>
      <c r="J54" s="53" t="s">
        <v>148</v>
      </c>
      <c r="K54" s="62">
        <v>0</v>
      </c>
    </row>
    <row r="55" spans="1:11" ht="15">
      <c r="A55" s="51" t="s">
        <v>149</v>
      </c>
      <c r="B55" s="51" t="s">
        <v>150</v>
      </c>
      <c r="C55" s="63">
        <f t="shared" si="1"/>
        <v>1083.53</v>
      </c>
      <c r="D55" s="63"/>
      <c r="E55" s="51" t="s">
        <v>149</v>
      </c>
      <c r="F55" s="51" t="s">
        <v>150</v>
      </c>
      <c r="G55" s="63">
        <v>1083.53</v>
      </c>
      <c r="I55" s="51" t="s">
        <v>149</v>
      </c>
      <c r="J55" s="51" t="s">
        <v>150</v>
      </c>
      <c r="K55" s="63">
        <v>0</v>
      </c>
    </row>
    <row r="56" spans="1:11" ht="15">
      <c r="A56" s="54" t="s">
        <v>151</v>
      </c>
      <c r="B56" s="54" t="s">
        <v>152</v>
      </c>
      <c r="C56" s="64">
        <f t="shared" si="1"/>
        <v>1083.53</v>
      </c>
      <c r="D56" s="64"/>
      <c r="E56" s="54" t="s">
        <v>151</v>
      </c>
      <c r="F56" s="54" t="s">
        <v>152</v>
      </c>
      <c r="G56" s="64">
        <v>1083.53</v>
      </c>
      <c r="I56" s="54" t="s">
        <v>151</v>
      </c>
      <c r="J56" s="54" t="s">
        <v>152</v>
      </c>
      <c r="K56" s="64">
        <v>0</v>
      </c>
    </row>
    <row r="57" spans="1:11" ht="15">
      <c r="A57" s="54" t="s">
        <v>153</v>
      </c>
      <c r="B57" s="54" t="s">
        <v>154</v>
      </c>
      <c r="C57" s="64">
        <f t="shared" si="1"/>
        <v>508.78</v>
      </c>
      <c r="D57" s="64"/>
      <c r="E57" s="54" t="s">
        <v>153</v>
      </c>
      <c r="F57" s="54" t="s">
        <v>154</v>
      </c>
      <c r="G57" s="64">
        <v>508.78</v>
      </c>
      <c r="I57" s="54" t="s">
        <v>153</v>
      </c>
      <c r="J57" s="54" t="s">
        <v>154</v>
      </c>
      <c r="K57" s="64">
        <v>0</v>
      </c>
    </row>
    <row r="58" spans="1:7" ht="15">
      <c r="A58" s="54" t="s">
        <v>155</v>
      </c>
      <c r="B58" s="54" t="s">
        <v>156</v>
      </c>
      <c r="C58" s="64">
        <f t="shared" si="1"/>
        <v>574.75</v>
      </c>
      <c r="D58" s="64"/>
      <c r="E58" s="54" t="s">
        <v>155</v>
      </c>
      <c r="F58" s="54" t="s">
        <v>156</v>
      </c>
      <c r="G58" s="64">
        <v>574.75</v>
      </c>
    </row>
    <row r="59" spans="9:11" ht="15">
      <c r="I59" s="50" t="s">
        <v>157</v>
      </c>
      <c r="J59" s="51" t="s">
        <v>80</v>
      </c>
      <c r="K59" s="60">
        <v>-170994.74</v>
      </c>
    </row>
    <row r="60" spans="1:7" ht="15">
      <c r="A60" s="50" t="s">
        <v>157</v>
      </c>
      <c r="B60" s="51" t="s">
        <v>80</v>
      </c>
      <c r="C60" s="60">
        <v>-125806.67</v>
      </c>
      <c r="D60" s="60"/>
      <c r="E60" s="50" t="s">
        <v>157</v>
      </c>
      <c r="F60" s="51" t="s">
        <v>80</v>
      </c>
      <c r="G60" s="60">
        <v>-125806.67</v>
      </c>
    </row>
    <row r="61" spans="9:11" ht="15">
      <c r="I61" s="50" t="s">
        <v>158</v>
      </c>
      <c r="J61" s="51" t="s">
        <v>80</v>
      </c>
      <c r="K61" s="60">
        <v>170994.74</v>
      </c>
    </row>
    <row r="62" spans="1:11" ht="15">
      <c r="A62" s="50" t="s">
        <v>158</v>
      </c>
      <c r="B62" s="51" t="s">
        <v>80</v>
      </c>
      <c r="C62" s="60">
        <v>125806.67</v>
      </c>
      <c r="D62" s="60"/>
      <c r="E62" s="50" t="s">
        <v>158</v>
      </c>
      <c r="F62" s="51" t="s">
        <v>80</v>
      </c>
      <c r="G62" s="60">
        <v>125806.67</v>
      </c>
      <c r="I62" s="52" t="s">
        <v>81</v>
      </c>
      <c r="J62" s="52" t="s">
        <v>82</v>
      </c>
      <c r="K62" s="61" t="s">
        <v>83</v>
      </c>
    </row>
    <row r="63" spans="1:11" ht="15">
      <c r="A63" s="52" t="s">
        <v>81</v>
      </c>
      <c r="B63" s="52" t="s">
        <v>82</v>
      </c>
      <c r="C63" s="61" t="s">
        <v>83</v>
      </c>
      <c r="D63" s="61"/>
      <c r="E63" s="52" t="s">
        <v>81</v>
      </c>
      <c r="F63" s="52" t="s">
        <v>82</v>
      </c>
      <c r="G63" s="61" t="s">
        <v>83</v>
      </c>
      <c r="I63" s="53" t="s">
        <v>159</v>
      </c>
      <c r="J63" s="53" t="s">
        <v>160</v>
      </c>
      <c r="K63" s="62">
        <v>170994.74</v>
      </c>
    </row>
    <row r="64" spans="1:11" ht="15">
      <c r="A64" s="53" t="s">
        <v>159</v>
      </c>
      <c r="B64" s="53" t="s">
        <v>160</v>
      </c>
      <c r="C64" s="62">
        <v>125806.67</v>
      </c>
      <c r="D64" s="62"/>
      <c r="E64" s="53" t="s">
        <v>159</v>
      </c>
      <c r="F64" s="53" t="s">
        <v>160</v>
      </c>
      <c r="G64" s="62">
        <v>125806.67</v>
      </c>
      <c r="I64" s="51" t="s">
        <v>165</v>
      </c>
      <c r="J64" s="51" t="s">
        <v>166</v>
      </c>
      <c r="K64" s="63">
        <v>170994.74</v>
      </c>
    </row>
    <row r="65" spans="1:11" ht="23.25">
      <c r="A65" s="51" t="s">
        <v>161</v>
      </c>
      <c r="B65" s="51" t="s">
        <v>162</v>
      </c>
      <c r="C65" s="63">
        <v>0</v>
      </c>
      <c r="D65" s="63"/>
      <c r="E65" s="51" t="s">
        <v>161</v>
      </c>
      <c r="F65" s="51" t="s">
        <v>162</v>
      </c>
      <c r="G65" s="63">
        <v>0</v>
      </c>
      <c r="I65" s="54" t="s">
        <v>167</v>
      </c>
      <c r="J65" s="54" t="s">
        <v>168</v>
      </c>
      <c r="K65" s="64">
        <v>-170994.74</v>
      </c>
    </row>
    <row r="66" spans="1:11" ht="23.25">
      <c r="A66" s="54" t="s">
        <v>163</v>
      </c>
      <c r="B66" s="54" t="s">
        <v>164</v>
      </c>
      <c r="C66" s="64">
        <v>0</v>
      </c>
      <c r="D66" s="64"/>
      <c r="E66" s="54" t="s">
        <v>163</v>
      </c>
      <c r="F66" s="54" t="s">
        <v>164</v>
      </c>
      <c r="G66" s="64">
        <v>0</v>
      </c>
      <c r="I66" s="76" t="s">
        <v>80</v>
      </c>
      <c r="J66" s="76"/>
      <c r="K66" s="76"/>
    </row>
    <row r="67" spans="1:11" ht="15">
      <c r="A67" s="51" t="s">
        <v>165</v>
      </c>
      <c r="B67" s="51" t="s">
        <v>166</v>
      </c>
      <c r="C67" s="63">
        <v>125806.67</v>
      </c>
      <c r="D67" s="63"/>
      <c r="E67" s="51" t="s">
        <v>165</v>
      </c>
      <c r="F67" s="51" t="s">
        <v>166</v>
      </c>
      <c r="G67" s="63">
        <v>125806.67</v>
      </c>
      <c r="I67" s="76" t="s">
        <v>169</v>
      </c>
      <c r="J67" s="76"/>
      <c r="K67" s="76"/>
    </row>
    <row r="68" spans="1:11" ht="23.25">
      <c r="A68" s="54" t="s">
        <v>167</v>
      </c>
      <c r="B68" s="54" t="s">
        <v>168</v>
      </c>
      <c r="C68" s="64">
        <v>-125806.67</v>
      </c>
      <c r="D68" s="64"/>
      <c r="E68" s="54" t="s">
        <v>167</v>
      </c>
      <c r="F68" s="54" t="s">
        <v>168</v>
      </c>
      <c r="G68" s="64">
        <v>-125806.67</v>
      </c>
      <c r="I68" s="76" t="s">
        <v>80</v>
      </c>
      <c r="J68" s="76"/>
      <c r="K68" s="76"/>
    </row>
    <row r="69" spans="1:11" ht="15">
      <c r="A69" s="76" t="s">
        <v>80</v>
      </c>
      <c r="B69" s="76"/>
      <c r="C69" s="76"/>
      <c r="D69" s="46"/>
      <c r="E69" s="76" t="s">
        <v>80</v>
      </c>
      <c r="F69" s="76"/>
      <c r="G69" s="76"/>
      <c r="I69" s="76" t="s">
        <v>170</v>
      </c>
      <c r="J69" s="76"/>
      <c r="K69" s="76"/>
    </row>
    <row r="70" spans="1:11" ht="15">
      <c r="A70" s="76" t="s">
        <v>169</v>
      </c>
      <c r="B70" s="76"/>
      <c r="C70" s="76"/>
      <c r="D70" s="46"/>
      <c r="E70" s="76" t="s">
        <v>169</v>
      </c>
      <c r="F70" s="76"/>
      <c r="G70" s="76"/>
      <c r="I70" s="76" t="s">
        <v>80</v>
      </c>
      <c r="J70" s="76"/>
      <c r="K70" s="76"/>
    </row>
    <row r="71" spans="1:11" ht="15">
      <c r="A71" s="76" t="s">
        <v>80</v>
      </c>
      <c r="B71" s="76"/>
      <c r="C71" s="76"/>
      <c r="D71" s="46"/>
      <c r="E71" s="76" t="s">
        <v>80</v>
      </c>
      <c r="F71" s="76"/>
      <c r="G71" s="76"/>
      <c r="I71" s="76" t="s">
        <v>171</v>
      </c>
      <c r="J71" s="76"/>
      <c r="K71" s="76"/>
    </row>
    <row r="72" spans="1:11" ht="15">
      <c r="A72" s="76" t="s">
        <v>170</v>
      </c>
      <c r="B72" s="76"/>
      <c r="C72" s="76"/>
      <c r="D72" s="46"/>
      <c r="E72" s="76" t="s">
        <v>170</v>
      </c>
      <c r="F72" s="76"/>
      <c r="G72" s="76"/>
      <c r="I72" s="76" t="s">
        <v>172</v>
      </c>
      <c r="J72" s="76"/>
      <c r="K72" s="76"/>
    </row>
    <row r="73" spans="1:7" ht="15">
      <c r="A73" s="76" t="s">
        <v>80</v>
      </c>
      <c r="B73" s="76"/>
      <c r="C73" s="76"/>
      <c r="D73" s="46"/>
      <c r="E73" s="76" t="s">
        <v>80</v>
      </c>
      <c r="F73" s="76"/>
      <c r="G73" s="76"/>
    </row>
    <row r="74" spans="1:7" ht="15">
      <c r="A74" s="76" t="s">
        <v>171</v>
      </c>
      <c r="B74" s="76"/>
      <c r="C74" s="76"/>
      <c r="D74" s="46"/>
      <c r="E74" s="76" t="s">
        <v>171</v>
      </c>
      <c r="F74" s="76"/>
      <c r="G74" s="76"/>
    </row>
    <row r="75" spans="1:7" ht="15">
      <c r="A75" s="76" t="s">
        <v>172</v>
      </c>
      <c r="B75" s="76"/>
      <c r="C75" s="76"/>
      <c r="D75" s="46"/>
      <c r="E75" s="76" t="s">
        <v>172</v>
      </c>
      <c r="F75" s="76"/>
      <c r="G75" s="76"/>
    </row>
  </sheetData>
  <sheetProtection/>
  <mergeCells count="66">
    <mergeCell ref="E1:G1"/>
    <mergeCell ref="E2:G2"/>
    <mergeCell ref="E3:G3"/>
    <mergeCell ref="E4:G4"/>
    <mergeCell ref="E5:G5"/>
    <mergeCell ref="E6:G6"/>
    <mergeCell ref="E8:G8"/>
    <mergeCell ref="E9:G9"/>
    <mergeCell ref="E10:G10"/>
    <mergeCell ref="E11:G11"/>
    <mergeCell ref="E12:G12"/>
    <mergeCell ref="E13:G13"/>
    <mergeCell ref="E14:G14"/>
    <mergeCell ref="E16:E17"/>
    <mergeCell ref="F16:F17"/>
    <mergeCell ref="E69:G69"/>
    <mergeCell ref="E70:G70"/>
    <mergeCell ref="E71:G71"/>
    <mergeCell ref="E72:G72"/>
    <mergeCell ref="E73:G73"/>
    <mergeCell ref="E74:G74"/>
    <mergeCell ref="E75:G75"/>
    <mergeCell ref="I1:K1"/>
    <mergeCell ref="I2:K2"/>
    <mergeCell ref="I3:K3"/>
    <mergeCell ref="I4:K4"/>
    <mergeCell ref="I5:K5"/>
    <mergeCell ref="I6:K6"/>
    <mergeCell ref="I8:K8"/>
    <mergeCell ref="I9:K9"/>
    <mergeCell ref="I10:K10"/>
    <mergeCell ref="I11:K11"/>
    <mergeCell ref="I12:K12"/>
    <mergeCell ref="I13:K13"/>
    <mergeCell ref="I14:K14"/>
    <mergeCell ref="I16:I17"/>
    <mergeCell ref="J16:J17"/>
    <mergeCell ref="I66:K66"/>
    <mergeCell ref="I67:K67"/>
    <mergeCell ref="I68:K68"/>
    <mergeCell ref="I69:K69"/>
    <mergeCell ref="I70:K70"/>
    <mergeCell ref="I71:K71"/>
    <mergeCell ref="I72:K72"/>
    <mergeCell ref="A1:C1"/>
    <mergeCell ref="A2:C2"/>
    <mergeCell ref="A3:C3"/>
    <mergeCell ref="A4:C4"/>
    <mergeCell ref="A5:C5"/>
    <mergeCell ref="A6:C6"/>
    <mergeCell ref="A8:C8"/>
    <mergeCell ref="A9:C9"/>
    <mergeCell ref="A10:C10"/>
    <mergeCell ref="A11:C11"/>
    <mergeCell ref="A12:C12"/>
    <mergeCell ref="A13:C13"/>
    <mergeCell ref="A72:C72"/>
    <mergeCell ref="A73:C73"/>
    <mergeCell ref="A74:C74"/>
    <mergeCell ref="A75:C75"/>
    <mergeCell ref="A14:C14"/>
    <mergeCell ref="A16:A17"/>
    <mergeCell ref="B16:B17"/>
    <mergeCell ref="A69:C69"/>
    <mergeCell ref="A70:C70"/>
    <mergeCell ref="A71:C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Sarmite Bake</dc:creator>
  <cp:keywords/>
  <dc:description/>
  <cp:lastModifiedBy>Jevgēnija Sviridenkova</cp:lastModifiedBy>
  <cp:lastPrinted>2018-09-04T15:26:07Z</cp:lastPrinted>
  <dcterms:created xsi:type="dcterms:W3CDTF">2013-09-23T09:46:58Z</dcterms:created>
  <dcterms:modified xsi:type="dcterms:W3CDTF">2018-09-04T15:26:26Z</dcterms:modified>
  <cp:category/>
  <cp:version/>
  <cp:contentType/>
  <cp:contentStatus/>
</cp:coreProperties>
</file>