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X:\DOMES_SEDES\AVIZEI un MAJAS LAPAI\2018.gads\09_SEPTEMBRIS\"/>
    </mc:Choice>
  </mc:AlternateContent>
  <xr:revisionPtr revIDLastSave="0" documentId="8_{4A4F61C1-9539-4732-81BB-86E82FB7C2D6}" xr6:coauthVersionLast="34" xr6:coauthVersionMax="34" xr10:uidLastSave="{00000000-0000-0000-0000-000000000000}"/>
  <bookViews>
    <workbookView xWindow="0" yWindow="0" windowWidth="28800" windowHeight="12225" xr2:uid="{335B3C6A-0FE5-4CD9-9C52-6C810C2AE0ED}"/>
  </bookViews>
  <sheets>
    <sheet name="Zala_zale" sheetId="1" r:id="rId1"/>
  </sheets>
  <externalReferences>
    <externalReference r:id="rId2"/>
  </externalReferences>
  <definedNames>
    <definedName name="_xlnm.Print_Area" localSheetId="0">Zala_zale!$A$1:$Q$56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1" l="1"/>
  <c r="B77" i="1"/>
  <c r="C76" i="1"/>
  <c r="C78" i="1" s="1"/>
  <c r="B54" i="1" s="1"/>
  <c r="B76" i="1"/>
  <c r="B78" i="1" s="1"/>
  <c r="K73" i="1"/>
  <c r="B52" i="1" s="1"/>
  <c r="C73" i="1"/>
  <c r="C72" i="1"/>
  <c r="C71" i="1"/>
  <c r="K70" i="1"/>
  <c r="B28" i="1" s="1"/>
  <c r="C70" i="1"/>
  <c r="C69" i="1"/>
  <c r="C68" i="1"/>
  <c r="K67" i="1"/>
  <c r="K66" i="1"/>
  <c r="C66" i="1"/>
  <c r="K65" i="1"/>
  <c r="C65" i="1"/>
  <c r="K64" i="1"/>
  <c r="C64" i="1"/>
  <c r="C74" i="1" s="1"/>
  <c r="B23" i="1" s="1"/>
  <c r="A14" i="1" s="1"/>
  <c r="C61" i="1"/>
  <c r="B34" i="1"/>
  <c r="A8" i="1"/>
  <c r="A46" i="1" l="1"/>
  <c r="B10" i="1" s="1"/>
  <c r="B3" i="1" s="1"/>
  <c r="L3" i="1" s="1"/>
  <c r="M3" i="1" l="1"/>
  <c r="L4" i="1"/>
  <c r="M4" i="1" l="1"/>
  <c r="N4" i="1" s="1"/>
  <c r="N3" i="1"/>
  <c r="Q3" i="1" l="1"/>
  <c r="O3" i="1"/>
  <c r="O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Gundars GS. Subocs</author>
  </authors>
  <commentList>
    <comment ref="D67" authorId="0" shapeId="0" xr:uid="{EDC70AAC-C2F8-44DC-8417-258C1F0516F2}">
      <text>
        <r>
          <rPr>
            <b/>
            <sz val="9"/>
            <color indexed="81"/>
            <rFont val="Tahoma"/>
            <family val="2"/>
            <charset val="186"/>
          </rPr>
          <t>Gundars GS. Subocs:</t>
        </r>
        <r>
          <rPr>
            <sz val="9"/>
            <color indexed="81"/>
            <rFont val="Tahoma"/>
            <family val="2"/>
            <charset val="186"/>
          </rPr>
          <t xml:space="preserve">
2350</t>
        </r>
      </text>
    </comment>
    <comment ref="D71" authorId="0" shapeId="0" xr:uid="{7EA870C1-E572-47A8-9577-80B5B5A14B0F}">
      <text>
        <r>
          <rPr>
            <b/>
            <sz val="9"/>
            <color indexed="81"/>
            <rFont val="Tahoma"/>
            <family val="2"/>
            <charset val="186"/>
          </rPr>
          <t>Gundars GS. Subocs:</t>
        </r>
        <r>
          <rPr>
            <sz val="9"/>
            <color indexed="81"/>
            <rFont val="Tahoma"/>
            <family val="2"/>
            <charset val="186"/>
          </rPr>
          <t xml:space="preserve">
Silt mezgks+katlu māja+skaitītāji</t>
        </r>
      </text>
    </comment>
    <comment ref="K73" authorId="0" shapeId="0" xr:uid="{E6EAD4CD-70F4-40F1-85D6-18524291F9C4}">
      <text>
        <r>
          <rPr>
            <b/>
            <sz val="9"/>
            <color indexed="81"/>
            <rFont val="Tahoma"/>
            <family val="2"/>
            <charset val="186"/>
          </rPr>
          <t>Gundars GS. Subocs:</t>
        </r>
        <r>
          <rPr>
            <sz val="9"/>
            <color indexed="81"/>
            <rFont val="Tahoma"/>
            <family val="2"/>
            <charset val="186"/>
          </rPr>
          <t xml:space="preserve">
Es+D+Aina+Gunta+Vairita</t>
        </r>
      </text>
    </comment>
  </commentList>
</comments>
</file>

<file path=xl/sharedStrings.xml><?xml version="1.0" encoding="utf-8"?>
<sst xmlns="http://schemas.openxmlformats.org/spreadsheetml/2006/main" count="82" uniqueCount="79">
  <si>
    <t>Nomas maksas noteikšanas metodika, ja nekustamo īpašumu iznomā privātai vai publiskai personai, tās iestādei vai kapitālsabiedrībai publiskas funkcijas veikšanai</t>
  </si>
  <si>
    <t>kvm</t>
  </si>
  <si>
    <t>Zaļā zāle/ stundā par kvm</t>
  </si>
  <si>
    <t>NM =</t>
  </si>
  <si>
    <t>((Tizm/NĪpl + Nizm) x IZNpl)+Zn (ja zeme pieder iznomātājam)</t>
  </si>
  <si>
    <t>, kur</t>
  </si>
  <si>
    <t>Cena par kvm (bez PVN):</t>
  </si>
  <si>
    <t>mēnesī par visu (bez PVN)</t>
  </si>
  <si>
    <t>Cena par kvm (ar PVN):</t>
  </si>
  <si>
    <t>NĪpl</t>
  </si>
  <si>
    <t>tā nekustamā īpašuma kopējā iznomājamā platība, kurā atrodas nomas objekts;</t>
  </si>
  <si>
    <t>IZNpl</t>
  </si>
  <si>
    <t>iznomājamā platība (kvadrātmetri).</t>
  </si>
  <si>
    <t>Nizm</t>
  </si>
  <si>
    <t>netiešās izmaksas gadā uz kvadrātmetru (aprēķina skat 35.rinda);</t>
  </si>
  <si>
    <t>Zn  (ja zeme pieder iznomātājam)</t>
  </si>
  <si>
    <t>(Zemes kadastrālā vērtība*1,5%)/proporciju, bet ne mazāk kā 28 EUR/gadā)/12</t>
  </si>
  <si>
    <t>Tizm</t>
  </si>
  <si>
    <t>tā nekustamā īpašuma tiešās izmaksas gadā, kurā atrodas nomas objekts. Aprēķina saskaņā</t>
  </si>
  <si>
    <t>57. Tā nekustamā īpašuma tiešās izmaksas gadā, kurā atrodas iznomājamais objekts, aprēķina, izmantojot šādu formulu:</t>
  </si>
  <si>
    <t>Tizm = A + Baps + P + N + Apdr + Zn +  C+K/IznP, kur</t>
  </si>
  <si>
    <t>Tizm – attiecīgā nekustamā īpašuma tiešās izmaksas gadā;</t>
  </si>
  <si>
    <t>A</t>
  </si>
  <si>
    <t xml:space="preserve">attiecīgā nekustamā īpašuma apsaimniekošanas pamata pakalpojumu (iekārtu, tai skaitā liftu, un inženiertīklu tehniskā apkope un remonts, ugunsdrošības sistēmu un inventāra </t>
  </si>
  <si>
    <t xml:space="preserve">uzturēšana un remonts, tehniskās apsardzes signalizācijas un videonovērošanas sistēmu apkalpošana un remonts, būves konstruktīvo elementu apsekošana un remonts, teritorijas </t>
  </si>
  <si>
    <t xml:space="preserve">uzkopšana) un apsaimniekošanas papildu pakalpojumu (fiziskā apsardze, telpu uzkopšana, piekļuves kontroles sistēmu apkalpošana, automātiski paceļamo barjeru un vārtu </t>
  </si>
  <si>
    <t xml:space="preserve">apkalpošana un remonts, iekštelpu kosmētiskais remonts, komunālo pakalpojumu līgumu administrēšana un citi pakalpojumi) plānotās izmaksas, plānotās materiālu un ātri </t>
  </si>
  <si>
    <t>nolietojamā inventāra izmaksas gadā, kas rodas nekustamā īpašuma iznomātājam attiecīgā nekustamā īpašuma apsaimniekošanā,</t>
  </si>
  <si>
    <t>Baps</t>
  </si>
  <si>
    <t xml:space="preserve">kā arī citas ar tieši iesaistītā personāla plānoto atlīdzību (ņemot vērā iesaistīto darbinieku skaitu un viņu darba laiku iznomājamā objektā gadā) saistītās izmaksas. Apsaimniekošanas </t>
  </si>
  <si>
    <t xml:space="preserve">pamata pakalpojumus nodrošina vai organizē iznomātājs. </t>
  </si>
  <si>
    <t>P</t>
  </si>
  <si>
    <t>to pamatlīdzekļu plānotās uzturēšanas izmaksas, tai skaitā nolietojuma summa gadā, kurus izmanto vai plānots izmantot</t>
  </si>
  <si>
    <t>nekustamā īpašuma un tam piegulošās teritorijas sanitārajā uzkopšanā;</t>
  </si>
  <si>
    <t>N</t>
  </si>
  <si>
    <t>izdevumi plānotajiem kārtējiem vai kapitālajiem remontiem, kas nepieciešami nekustamā īpašuma uzturēšanai un nav iekļauti komponentē "A". Tie nedrīkst pārsniegt 2,5 %</t>
  </si>
  <si>
    <t>no attiecīgā nekustamā īpašuma ēkas atjaunošanas vērtības gadā;</t>
  </si>
  <si>
    <t>Apdr</t>
  </si>
  <si>
    <t>attiecīgā nekustamā īpašuma apdrošināšanas izdevumi gadā;</t>
  </si>
  <si>
    <t>Zn ( ja iznomātājs zemi nomā)</t>
  </si>
  <si>
    <t>zemes vienības nomas maksa gadā, ja iznomājamais objekts atrodas uz citam īpašniekam piederošas zemes vienības;</t>
  </si>
  <si>
    <t>C</t>
  </si>
  <si>
    <t>pēc pušu vienošanās papildus var iekļaut citas izmaksas.</t>
  </si>
  <si>
    <t>K</t>
  </si>
  <si>
    <t>aizņemtā kapitāla vai pašu ieguldīto līdzekļu izmaksas nekustamā īpašuma attīstības projekta īstenošanai (aizņemtā kapitāla vai pašu ieguldīto līdzekļu atmaksa un aizņemtā kapitāla</t>
  </si>
  <si>
    <t xml:space="preserve">izmaksas (bankas komisija par aizdevumu, resursu rezervācijas izmaksas, bankas aizdevuma procentu maksājumi, procentu likmju izmaiņu riska ierobežošanas izmaksas un citas ar </t>
  </si>
  <si>
    <t xml:space="preserve">aizdevuma atmaksu saistītas izmaksas), tiešās administrācijas izmaksas, kas radušās būvniecības, pirmsprojekta izpētes un projektēšanas laikā, ņemot vērā iznomātāja iesaistīto </t>
  </si>
  <si>
    <t xml:space="preserve">darbinieku skaitu un viņu darba laiku attiecīgā nekustamā īpašuma būvniecības, pirmsprojekta izpētes un projektēšanas procesā). Komponenti nepiemēro, ja ieguldījumi nomas objektā, </t>
  </si>
  <si>
    <t xml:space="preserve">ko iznomā publiskai personai vai tās iestādei, kapitālsabiedrībai vai privātpersonai publiskas funkcijas vai deleģēta valsts pārvaldes uzdevuma veikšanai, tiek finansēti no publiskas </t>
  </si>
  <si>
    <t>personas finanšu līdzekļiem, Eiropas Savienības struktūrfondu vai Kohēzijas fonda līdzekļiem vai citiem ārvalsts finanšu instrumentiem;</t>
  </si>
  <si>
    <t>IznP</t>
  </si>
  <si>
    <t>aizņemtā kapitāla (kredīta saistību) atmaksas ilgums, ja puses nav vienojušās par citu atmaksas ilgumu, vai pašu ieguldīto līdzekļu atmaksas ilgums, kas noteikts, ņemot vērā ēkas</t>
  </si>
  <si>
    <t>lietderīgās lietošanas laiku.</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</si>
  <si>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</si>
  <si>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</si>
  <si>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</si>
  <si>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</si>
  <si>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</si>
  <si>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</si>
  <si>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To aprēķina, nekustamo īpašumu pārvaldīšanā iesaistīto darbinieku plānoto atlīdzību (gadā) izdalot ar visos iznomātāja darbības virzienos iesaistīto darbinieku plānoto atlīdzību (gadā);</t>
  </si>
  <si>
    <t>Kpl</t>
  </si>
  <si>
    <t>to nekustamo īpašumu kopējā platība, kas ir iznomātāja pārvaldīšanā</t>
  </si>
  <si>
    <t>Vajadzīgā investīcija/mēnesī:</t>
  </si>
  <si>
    <t>Nomas maksa/ mēnesī bez investīcijas:</t>
  </si>
  <si>
    <t>Kopā:</t>
  </si>
  <si>
    <t>ūdens</t>
  </si>
  <si>
    <t>Apkopējas</t>
  </si>
  <si>
    <t>elektrība</t>
  </si>
  <si>
    <t>Veči</t>
  </si>
  <si>
    <t>L&amp;T</t>
  </si>
  <si>
    <t>Sargi+A</t>
  </si>
  <si>
    <t xml:space="preserve">SIA "EKOSKAN" - deratizācija. </t>
  </si>
  <si>
    <t>Garderobe</t>
  </si>
  <si>
    <t>EPS</t>
  </si>
  <si>
    <t>Inženiertīklu uzturēšana, remonts</t>
  </si>
  <si>
    <t>Kurināmais</t>
  </si>
  <si>
    <t>Kārtējā remonta un iestāžu un uzturēšanas materiāl</t>
  </si>
  <si>
    <t>2i saimnieki</t>
  </si>
  <si>
    <t>viss administratīvais bloks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</si>
</sst>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000_-;\-* #,##0.00000_-;_-* &quot;-&quot;??_-;_-@_-"/>
    <numFmt numFmtId="166" formatCode="_-* #,##0.0_-;\-* #,##0.0_-;_-* &quot;-&quot;??_-;_-@_-"/>
  </numFmts>
  <fonts count="16" x14ac:knownFonts="1">
    <font>
      <sz val="11"/>
      <color indexed="8"/>
      <name val="Calibri"/>
      <family val="2"/>
      <charset val="186"/>
    </font>
    <font>
      <sz val="11"/>
      <color indexed="8"/>
      <name val="Calibri"/>
      <family val="2"/>
      <charset val="186"/>
    </font>
    <font>
      <b/>
      <sz val="10"/>
      <color indexed="8"/>
      <name val="Verdana"/>
      <family val="2"/>
      <charset val="186"/>
    </font>
    <font>
      <sz val="9"/>
      <color indexed="8"/>
      <name val="Verdana"/>
      <family val="2"/>
      <charset val="186"/>
    </font>
    <font>
      <sz val="11"/>
      <color rgb="FFFF0000"/>
      <name val="Calibri"/>
      <family val="2"/>
      <charset val="186"/>
    </font>
    <font>
      <sz val="11"/>
      <name val="Calibri"/>
      <family val="2"/>
      <charset val="186"/>
    </font>
    <font>
      <sz val="11"/>
      <color theme="1"/>
      <name val="Calibri"/>
      <family val="2"/>
      <charset val="186"/>
    </font>
    <font>
      <b/>
      <sz val="11"/>
      <color indexed="8"/>
      <name val="Calibri"/>
      <family val="2"/>
      <charset val="186"/>
    </font>
    <font>
      <sz val="10"/>
      <color indexed="8"/>
      <name val="Calibri"/>
      <family val="2"/>
      <charset val="186"/>
    </font>
    <font>
      <sz val="11"/>
      <color theme="3" tint="0.39997558519241921"/>
      <name val="Calibri"/>
      <family val="2"/>
      <charset val="186"/>
    </font>
    <font>
      <sz val="10"/>
      <name val="Arial"/>
      <family val="2"/>
      <charset val="186"/>
    </font>
    <font>
      <sz val="10"/>
      <color theme="3" tint="0.39997558519241921"/>
      <name val="Arial"/>
      <family val="2"/>
      <charset val="186"/>
    </font>
    <font>
      <b/>
      <sz val="10"/>
      <color theme="3" tint="0.39997558519241921"/>
      <name val="Arial"/>
      <family val="2"/>
      <charset val="186"/>
    </font>
    <font>
      <b/>
      <sz val="9"/>
      <color indexed="81"/>
      <name val="Tahoma"/>
      <family val="2"/>
      <charset val="186"/>
    </font>
    <font>
      <sz val="9"/>
      <color indexed="81"/>
      <name val="Tahoma"/>
      <family val="2"/>
      <charset val="186"/>
    </font>
    <font>
      <sz val="11"/>
      <color theme="0"/>
      <name val="Calibri"/>
      <family val="2"/>
      <charset val="186"/>
    </font>
  </fonts>
  <fills count="8">
    <fill>
      <patternFill patternType="none"/>
    </fill>
    <fill>
      <patternFill patternType="gray125"/>
    </fill>
    <fill>
      <patternFill patternType="solid">
        <fgColor theme="0" tint="-4.9989318521683403E-2"/>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29"/>
        <bgColor indexed="64"/>
      </patternFill>
    </fill>
    <fill>
      <patternFill patternType="solid">
        <fgColor theme="0"/>
        <bgColor indexed="64"/>
      </patternFill>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0" borderId="0" xfId="0" applyFill="1"/>
    <xf numFmtId="0" fontId="0" fillId="2" borderId="0" xfId="0" applyFill="1" applyAlignment="1">
      <alignment wrapText="1"/>
    </xf>
    <xf numFmtId="0" fontId="0" fillId="0" borderId="0" xfId="0" applyAlignment="1">
      <alignment wrapText="1"/>
    </xf>
    <xf numFmtId="164" fontId="1" fillId="3" borderId="0" xfId="1" applyNumberFormat="1" applyFont="1" applyFill="1"/>
    <xf numFmtId="0" fontId="3" fillId="0" borderId="0" xfId="0" applyFont="1" applyFill="1" applyAlignment="1">
      <alignment horizontal="right" vertical="center" inden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0" fillId="0" borderId="0" xfId="0" applyAlignment="1">
      <alignment horizontal="right"/>
    </xf>
    <xf numFmtId="43" fontId="1" fillId="4" borderId="0" xfId="1" applyFont="1" applyFill="1"/>
    <xf numFmtId="43" fontId="0" fillId="0" borderId="0" xfId="1" applyFont="1"/>
    <xf numFmtId="43" fontId="0" fillId="4" borderId="0" xfId="0" applyNumberFormat="1" applyFill="1"/>
    <xf numFmtId="0" fontId="4" fillId="0" borderId="0" xfId="0" applyFont="1"/>
    <xf numFmtId="164" fontId="5" fillId="5" borderId="0" xfId="1" applyNumberFormat="1" applyFont="1" applyFill="1"/>
    <xf numFmtId="0" fontId="3" fillId="0" borderId="0" xfId="0" applyFont="1" applyAlignment="1">
      <alignment vertical="center"/>
    </xf>
    <xf numFmtId="164" fontId="1" fillId="0" borderId="0" xfId="1" applyNumberFormat="1" applyFont="1"/>
    <xf numFmtId="9" fontId="1" fillId="0" borderId="0" xfId="2" applyFont="1"/>
    <xf numFmtId="164" fontId="6" fillId="6" borderId="0" xfId="1" applyNumberFormat="1" applyFont="1" applyFill="1"/>
    <xf numFmtId="0" fontId="3" fillId="0" borderId="0" xfId="0" applyFont="1" applyAlignment="1"/>
    <xf numFmtId="166" fontId="1" fillId="5" borderId="0" xfId="1" applyNumberFormat="1" applyFont="1" applyFill="1"/>
    <xf numFmtId="0" fontId="0" fillId="0" borderId="0" xfId="0" applyAlignment="1"/>
    <xf numFmtId="164" fontId="1" fillId="6" borderId="0" xfId="1" applyNumberFormat="1" applyFont="1" applyFill="1"/>
    <xf numFmtId="0" fontId="0" fillId="0" borderId="0" xfId="0" applyAlignment="1">
      <alignment vertical="center"/>
    </xf>
    <xf numFmtId="0" fontId="3" fillId="0" borderId="0" xfId="0" applyFont="1" applyAlignment="1">
      <alignment horizontal="left" vertical="center"/>
    </xf>
    <xf numFmtId="0" fontId="0" fillId="0" borderId="0" xfId="0" applyFill="1" applyAlignment="1">
      <alignment vertical="center"/>
    </xf>
    <xf numFmtId="0" fontId="3" fillId="0" borderId="0" xfId="0" applyFont="1" applyAlignment="1">
      <alignment horizontal="left" vertical="center" indent="1"/>
    </xf>
    <xf numFmtId="164" fontId="1" fillId="5" borderId="0" xfId="1" applyNumberFormat="1" applyFont="1" applyFill="1"/>
    <xf numFmtId="0" fontId="7" fillId="0" borderId="0" xfId="0" applyFont="1"/>
    <xf numFmtId="164" fontId="6" fillId="5" borderId="0" xfId="1" applyNumberFormat="1" applyFont="1" applyFill="1"/>
    <xf numFmtId="0" fontId="0" fillId="0" borderId="0" xfId="0" applyAlignment="1">
      <alignment horizontal="left" wrapText="1"/>
    </xf>
    <xf numFmtId="43" fontId="0" fillId="6" borderId="0" xfId="1" applyFont="1" applyFill="1"/>
    <xf numFmtId="0" fontId="3" fillId="0" borderId="0" xfId="0" applyFont="1"/>
    <xf numFmtId="164" fontId="4" fillId="7" borderId="0" xfId="1" applyNumberFormat="1" applyFont="1" applyFill="1"/>
    <xf numFmtId="0" fontId="3" fillId="0" borderId="0" xfId="0" applyFont="1" applyFill="1" applyAlignment="1">
      <alignment horizontal="left" vertical="center" wrapText="1"/>
    </xf>
    <xf numFmtId="0" fontId="0" fillId="6" borderId="0" xfId="0" applyFill="1"/>
    <xf numFmtId="164" fontId="5" fillId="6" borderId="0" xfId="1" applyNumberFormat="1" applyFont="1" applyFill="1"/>
    <xf numFmtId="164" fontId="0" fillId="0" borderId="0" xfId="1" applyNumberFormat="1" applyFont="1"/>
    <xf numFmtId="0" fontId="0" fillId="0" borderId="3" xfId="0" applyBorder="1"/>
    <xf numFmtId="0" fontId="0" fillId="0" borderId="3" xfId="0" applyBorder="1" applyAlignment="1">
      <alignment horizontal="right"/>
    </xf>
    <xf numFmtId="164" fontId="0" fillId="0" borderId="3" xfId="0" applyNumberFormat="1" applyBorder="1"/>
    <xf numFmtId="164" fontId="0" fillId="0" borderId="0" xfId="0" applyNumberFormat="1"/>
    <xf numFmtId="0" fontId="8" fillId="0" borderId="0" xfId="0" applyFont="1"/>
    <xf numFmtId="164" fontId="9" fillId="0" borderId="0" xfId="1" applyNumberFormat="1" applyFont="1"/>
    <xf numFmtId="0" fontId="10" fillId="0" borderId="0" xfId="0" applyFont="1" applyAlignment="1">
      <alignment horizontal="left"/>
    </xf>
    <xf numFmtId="0" fontId="10" fillId="0" borderId="0" xfId="0" applyFont="1"/>
    <xf numFmtId="0" fontId="8" fillId="0" borderId="0" xfId="0" applyFont="1" applyAlignment="1">
      <alignment horizontal="left"/>
    </xf>
    <xf numFmtId="164" fontId="11" fillId="0" borderId="0" xfId="1" applyNumberFormat="1" applyFont="1" applyAlignment="1">
      <alignment horizontal="left"/>
    </xf>
    <xf numFmtId="164" fontId="12" fillId="0" borderId="0" xfId="1" applyNumberFormat="1" applyFont="1" applyAlignment="1">
      <alignment horizontal="left"/>
    </xf>
    <xf numFmtId="0" fontId="0" fillId="0" borderId="0" xfId="0" applyAlignment="1">
      <alignment horizontal="left"/>
    </xf>
    <xf numFmtId="0" fontId="9" fillId="0" borderId="0" xfId="0" applyFont="1"/>
    <xf numFmtId="0" fontId="15" fillId="0" borderId="0" xfId="0" applyFont="1"/>
    <xf numFmtId="0" fontId="15" fillId="0" borderId="0" xfId="0" applyFont="1" applyAlignment="1">
      <alignment wrapText="1"/>
    </xf>
    <xf numFmtId="43" fontId="15" fillId="0" borderId="0" xfId="1" applyFont="1"/>
    <xf numFmtId="165" fontId="15" fillId="2" borderId="0" xfId="1" applyNumberFormat="1" applyFont="1" applyFill="1"/>
    <xf numFmtId="43" fontId="15" fillId="0" borderId="0" xfId="0" applyNumberFormat="1" applyFont="1"/>
    <xf numFmtId="0" fontId="3" fillId="5" borderId="0" xfId="0" applyFont="1" applyFill="1" applyAlignment="1">
      <alignment horizontal="left" vertical="center" wrapText="1"/>
    </xf>
    <xf numFmtId="0" fontId="8" fillId="0" borderId="0" xfId="0" applyFont="1"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2" fillId="0" borderId="0" xfId="0" applyFont="1" applyAlignment="1">
      <alignment horizontal="center" wrapText="1"/>
    </xf>
    <xf numFmtId="0" fontId="3" fillId="0" borderId="0" xfId="0" applyFont="1" applyFill="1" applyAlignment="1">
      <alignment horizontal="left" vertical="center" indent="1"/>
    </xf>
    <xf numFmtId="0" fontId="3" fillId="0" borderId="2"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723900</xdr:colOff>
      <xdr:row>22</xdr:row>
      <xdr:rowOff>0</xdr:rowOff>
    </xdr:from>
    <xdr:to>
      <xdr:col>0</xdr:col>
      <xdr:colOff>771525</xdr:colOff>
      <xdr:row>28</xdr:row>
      <xdr:rowOff>152400</xdr:rowOff>
    </xdr:to>
    <xdr:sp macro="" textlink="">
      <xdr:nvSpPr>
        <xdr:cNvPr id="2" name="Kreisā figūriekava 1">
          <a:extLst>
            <a:ext uri="{FF2B5EF4-FFF2-40B4-BE49-F238E27FC236}">
              <a16:creationId xmlns:a16="http://schemas.microsoft.com/office/drawing/2014/main" id="{076839AA-92C0-457F-BC4F-9D6D159EA34F}"/>
            </a:ext>
          </a:extLst>
        </xdr:cNvPr>
        <xdr:cNvSpPr/>
      </xdr:nvSpPr>
      <xdr:spPr>
        <a:xfrm>
          <a:off x="723900" y="5086350"/>
          <a:ext cx="47625" cy="1295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lv-LV"/>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mite\Desktop\2010\Nomas_maksas\2018\Nomas_maksa_AVSK_01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kopojums_AVSK_noma"/>
      <sheetName val="Rūķis"/>
      <sheetName val="Zobarsts"/>
      <sheetName val="Zala_zale"/>
      <sheetName val="Tame_2017_20018"/>
      <sheetName val="DL"/>
    </sheetNames>
    <sheetDataSet>
      <sheetData sheetId="0"/>
      <sheetData sheetId="1"/>
      <sheetData sheetId="2"/>
      <sheetData sheetId="3"/>
      <sheetData sheetId="4">
        <row r="70">
          <cell r="D70">
            <v>7037.1100000000006</v>
          </cell>
        </row>
        <row r="71">
          <cell r="D71">
            <v>57646.06</v>
          </cell>
        </row>
        <row r="73">
          <cell r="D73">
            <v>0</v>
          </cell>
        </row>
        <row r="79">
          <cell r="D79">
            <v>163194.62</v>
          </cell>
        </row>
        <row r="80">
          <cell r="D80">
            <v>5347.82</v>
          </cell>
        </row>
        <row r="81">
          <cell r="D81">
            <v>10217.759999999998</v>
          </cell>
        </row>
        <row r="82">
          <cell r="D82">
            <v>896.5</v>
          </cell>
        </row>
        <row r="83">
          <cell r="D83">
            <v>9038.8499999999985</v>
          </cell>
        </row>
        <row r="95">
          <cell r="D95">
            <v>47034.47</v>
          </cell>
        </row>
        <row r="99">
          <cell r="D99">
            <v>14354.21</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9B9D-EDA4-424A-9F30-C9DB8E7225DA}">
  <dimension ref="A1:R78"/>
  <sheetViews>
    <sheetView tabSelected="1" zoomScaleNormal="100" workbookViewId="0">
      <selection activeCell="N10" sqref="N10"/>
    </sheetView>
  </sheetViews>
  <sheetFormatPr defaultRowHeight="15" x14ac:dyDescent="0.25"/>
  <cols>
    <col min="1" max="1" width="15.5703125" customWidth="1"/>
    <col min="2" max="2" width="11.5703125" customWidth="1"/>
    <col min="3" max="3" width="18.7109375" customWidth="1"/>
    <col min="4" max="4" width="24.85546875" customWidth="1"/>
    <col min="7" max="7" width="14" customWidth="1"/>
    <col min="11" max="11" width="11.42578125" bestFit="1" customWidth="1"/>
    <col min="17" max="17" width="21" customWidth="1"/>
  </cols>
  <sheetData>
    <row r="1" spans="1:18" ht="30" customHeight="1" x14ac:dyDescent="0.25">
      <c r="A1" s="59" t="s">
        <v>0</v>
      </c>
      <c r="B1" s="59"/>
      <c r="C1" s="59"/>
      <c r="D1" s="59"/>
      <c r="E1" s="59"/>
      <c r="F1" s="59"/>
      <c r="G1" s="59"/>
      <c r="H1" s="59"/>
      <c r="I1" s="59"/>
      <c r="J1" s="59"/>
      <c r="K1" s="59"/>
      <c r="L1" s="59"/>
      <c r="M1" s="59"/>
      <c r="N1" s="59"/>
      <c r="O1" s="59"/>
    </row>
    <row r="2" spans="1:18" ht="60" x14ac:dyDescent="0.25">
      <c r="C2" s="1"/>
      <c r="D2" s="1"/>
      <c r="E2" s="1"/>
      <c r="L2" s="2" t="s">
        <v>1</v>
      </c>
      <c r="M2" s="50"/>
      <c r="N2" s="51" t="s">
        <v>2</v>
      </c>
      <c r="O2" s="51"/>
      <c r="P2" s="51"/>
      <c r="Q2" s="50"/>
    </row>
    <row r="3" spans="1:18" ht="15.75" thickBot="1" x14ac:dyDescent="0.3">
      <c r="B3" s="4">
        <f>(((A14/B6+B10)*B8)+B12)/12</f>
        <v>1445.6007625873947</v>
      </c>
      <c r="C3" s="5" t="s">
        <v>3</v>
      </c>
      <c r="D3" s="6" t="s">
        <v>4</v>
      </c>
      <c r="E3" s="7"/>
      <c r="F3" s="7"/>
      <c r="G3" s="7"/>
      <c r="H3" s="60" t="s">
        <v>5</v>
      </c>
      <c r="K3" s="8" t="s">
        <v>6</v>
      </c>
      <c r="L3" s="9">
        <f>B3/B8</f>
        <v>3.8042125331247227</v>
      </c>
      <c r="M3" s="52">
        <f>L3/20</f>
        <v>0.19021062665623614</v>
      </c>
      <c r="N3" s="53">
        <f>M3/8</f>
        <v>2.3776328332029518E-2</v>
      </c>
      <c r="O3" s="54">
        <f>B8*N3</f>
        <v>9.0350047661712161</v>
      </c>
      <c r="P3" s="50"/>
      <c r="Q3" s="52">
        <f>N3*60</f>
        <v>1.426579699921771</v>
      </c>
      <c r="R3" s="10"/>
    </row>
    <row r="4" spans="1:18" x14ac:dyDescent="0.25">
      <c r="B4" s="8" t="s">
        <v>7</v>
      </c>
      <c r="C4" s="5"/>
      <c r="D4" s="61">
        <v>12</v>
      </c>
      <c r="E4" s="61"/>
      <c r="F4" s="61"/>
      <c r="G4" s="61"/>
      <c r="H4" s="60"/>
      <c r="K4" s="8" t="s">
        <v>8</v>
      </c>
      <c r="L4" s="11">
        <f>L3*1.21</f>
        <v>4.6030971650809143</v>
      </c>
      <c r="M4" s="52">
        <f>M3*1.21</f>
        <v>0.23015485825404572</v>
      </c>
      <c r="N4" s="53">
        <f>M4/8</f>
        <v>2.8769357281755715E-2</v>
      </c>
      <c r="O4" s="54">
        <f>O3*1.21</f>
        <v>10.932355767067172</v>
      </c>
      <c r="P4" s="50"/>
      <c r="Q4" s="50"/>
    </row>
    <row r="5" spans="1:18" x14ac:dyDescent="0.25">
      <c r="C5" s="1"/>
      <c r="D5" s="1"/>
      <c r="E5" s="1"/>
      <c r="M5" s="50"/>
      <c r="N5" s="50"/>
      <c r="O5" s="50"/>
      <c r="P5" s="50"/>
      <c r="Q5" s="50"/>
    </row>
    <row r="6" spans="1:18" x14ac:dyDescent="0.25">
      <c r="A6" s="12"/>
      <c r="B6" s="13">
        <v>12320</v>
      </c>
      <c r="C6" t="s">
        <v>9</v>
      </c>
      <c r="D6" s="14" t="s">
        <v>10</v>
      </c>
    </row>
    <row r="7" spans="1:18" x14ac:dyDescent="0.25">
      <c r="B7" s="15"/>
      <c r="D7" s="14"/>
    </row>
    <row r="8" spans="1:18" x14ac:dyDescent="0.25">
      <c r="A8" s="16">
        <f>B8/B6</f>
        <v>3.0844155844155844E-2</v>
      </c>
      <c r="B8" s="17">
        <v>380</v>
      </c>
      <c r="C8" t="s">
        <v>11</v>
      </c>
      <c r="D8" s="18" t="s">
        <v>12</v>
      </c>
      <c r="E8" s="18"/>
    </row>
    <row r="9" spans="1:18" x14ac:dyDescent="0.25">
      <c r="B9" s="15"/>
      <c r="D9" s="14"/>
    </row>
    <row r="10" spans="1:18" x14ac:dyDescent="0.25">
      <c r="B10" s="19">
        <f>A46</f>
        <v>4.5537618038534813</v>
      </c>
      <c r="C10" t="s">
        <v>13</v>
      </c>
      <c r="D10" s="18" t="s">
        <v>14</v>
      </c>
    </row>
    <row r="11" spans="1:18" ht="7.5" customHeight="1" x14ac:dyDescent="0.25">
      <c r="C11" s="18"/>
    </row>
    <row r="12" spans="1:18" ht="32.25" customHeight="1" x14ac:dyDescent="0.25">
      <c r="B12" s="19">
        <v>28</v>
      </c>
      <c r="C12" s="3" t="s">
        <v>15</v>
      </c>
      <c r="D12" s="20" t="s">
        <v>16</v>
      </c>
    </row>
    <row r="13" spans="1:18" x14ac:dyDescent="0.25">
      <c r="C13" s="18"/>
    </row>
    <row r="14" spans="1:18" x14ac:dyDescent="0.25">
      <c r="A14" s="21">
        <f>B23+B28+B30+B32+B34+B35+B36+B37/B43</f>
        <v>505404.64600000001</v>
      </c>
      <c r="B14" t="s">
        <v>17</v>
      </c>
      <c r="C14" t="s">
        <v>18</v>
      </c>
    </row>
    <row r="16" spans="1:18" x14ac:dyDescent="0.25">
      <c r="D16" s="14" t="s">
        <v>19</v>
      </c>
    </row>
    <row r="17" spans="1:18" x14ac:dyDescent="0.25">
      <c r="D17" s="22"/>
    </row>
    <row r="18" spans="1:18" x14ac:dyDescent="0.25">
      <c r="D18" s="23" t="s">
        <v>20</v>
      </c>
    </row>
    <row r="19" spans="1:18" x14ac:dyDescent="0.25">
      <c r="D19" s="24"/>
    </row>
    <row r="20" spans="1:18" x14ac:dyDescent="0.25">
      <c r="D20" s="25" t="s">
        <v>21</v>
      </c>
    </row>
    <row r="23" spans="1:18" ht="15" customHeight="1" x14ac:dyDescent="0.25">
      <c r="B23" s="26">
        <f>C74</f>
        <v>314724.90000000002</v>
      </c>
      <c r="C23" t="s">
        <v>22</v>
      </c>
      <c r="D23" s="57" t="s">
        <v>23</v>
      </c>
      <c r="E23" s="57"/>
      <c r="F23" s="57"/>
      <c r="G23" s="57"/>
      <c r="H23" s="57"/>
      <c r="I23" s="57"/>
      <c r="J23" s="57"/>
      <c r="K23" s="57"/>
      <c r="L23" s="57"/>
      <c r="M23" s="57"/>
      <c r="N23" s="57"/>
      <c r="O23" s="57"/>
      <c r="P23" s="57"/>
      <c r="Q23" s="57"/>
      <c r="R23" s="57"/>
    </row>
    <row r="24" spans="1:18" ht="15" customHeight="1" x14ac:dyDescent="0.25">
      <c r="B24" s="26"/>
      <c r="D24" s="57" t="s">
        <v>24</v>
      </c>
      <c r="E24" s="57"/>
      <c r="F24" s="57"/>
      <c r="G24" s="57"/>
      <c r="H24" s="57"/>
      <c r="I24" s="57"/>
      <c r="J24" s="57"/>
      <c r="K24" s="57"/>
      <c r="L24" s="57"/>
      <c r="M24" s="57"/>
      <c r="N24" s="57"/>
      <c r="O24" s="57"/>
      <c r="P24" s="57"/>
      <c r="Q24" s="57"/>
      <c r="R24" s="57"/>
    </row>
    <row r="25" spans="1:18" ht="15" customHeight="1" x14ac:dyDescent="0.25">
      <c r="A25" s="27"/>
      <c r="B25" s="26"/>
      <c r="D25" s="57" t="s">
        <v>25</v>
      </c>
      <c r="E25" s="57"/>
      <c r="F25" s="57"/>
      <c r="G25" s="57"/>
      <c r="H25" s="57"/>
      <c r="I25" s="57"/>
      <c r="J25" s="57"/>
      <c r="K25" s="57"/>
      <c r="L25" s="57"/>
      <c r="M25" s="57"/>
      <c r="N25" s="57"/>
      <c r="O25" s="57"/>
      <c r="P25" s="57"/>
      <c r="Q25" s="57"/>
      <c r="R25" s="57"/>
    </row>
    <row r="26" spans="1:18" ht="15" customHeight="1" x14ac:dyDescent="0.25">
      <c r="A26" s="27" t="s">
        <v>22</v>
      </c>
      <c r="B26" s="26"/>
      <c r="D26" s="57" t="s">
        <v>26</v>
      </c>
      <c r="E26" s="57"/>
      <c r="F26" s="57"/>
      <c r="G26" s="57"/>
      <c r="H26" s="57"/>
      <c r="I26" s="57"/>
      <c r="J26" s="57"/>
      <c r="K26" s="57"/>
      <c r="L26" s="57"/>
      <c r="M26" s="57"/>
      <c r="N26" s="57"/>
      <c r="O26" s="57"/>
      <c r="P26" s="57"/>
      <c r="Q26" s="57"/>
      <c r="R26" s="57"/>
    </row>
    <row r="27" spans="1:18" ht="15" customHeight="1" x14ac:dyDescent="0.25">
      <c r="B27" s="15"/>
      <c r="D27" s="57" t="s">
        <v>27</v>
      </c>
      <c r="E27" s="57"/>
      <c r="F27" s="57"/>
      <c r="G27" s="57"/>
      <c r="H27" s="57"/>
      <c r="I27" s="57"/>
      <c r="J27" s="57"/>
      <c r="K27" s="57"/>
      <c r="L27" s="57"/>
      <c r="M27" s="57"/>
      <c r="N27" s="57"/>
      <c r="O27" s="57"/>
      <c r="P27" s="57"/>
      <c r="Q27" s="57"/>
      <c r="R27" s="57"/>
    </row>
    <row r="28" spans="1:18" ht="15" customHeight="1" x14ac:dyDescent="0.25">
      <c r="B28" s="28">
        <f>K70</f>
        <v>189783.24599999998</v>
      </c>
      <c r="C28" t="s">
        <v>28</v>
      </c>
      <c r="D28" s="57" t="s">
        <v>29</v>
      </c>
      <c r="E28" s="57"/>
      <c r="F28" s="57"/>
      <c r="G28" s="57"/>
      <c r="H28" s="57"/>
      <c r="I28" s="57"/>
      <c r="J28" s="57"/>
      <c r="K28" s="57"/>
      <c r="L28" s="57"/>
      <c r="M28" s="57"/>
      <c r="N28" s="57"/>
      <c r="O28" s="57"/>
      <c r="P28" s="57"/>
      <c r="Q28" s="57"/>
      <c r="R28" s="57"/>
    </row>
    <row r="29" spans="1:18" x14ac:dyDescent="0.25">
      <c r="B29" s="15"/>
      <c r="D29" t="s">
        <v>30</v>
      </c>
    </row>
    <row r="30" spans="1:18" x14ac:dyDescent="0.25">
      <c r="B30" s="28">
        <v>0</v>
      </c>
      <c r="C30" t="s">
        <v>31</v>
      </c>
      <c r="D30" t="s">
        <v>32</v>
      </c>
    </row>
    <row r="31" spans="1:18" x14ac:dyDescent="0.25">
      <c r="B31" s="15"/>
      <c r="D31" t="s">
        <v>33</v>
      </c>
    </row>
    <row r="32" spans="1:18" x14ac:dyDescent="0.25">
      <c r="B32" s="28">
        <v>0</v>
      </c>
      <c r="C32" t="s">
        <v>34</v>
      </c>
      <c r="D32" t="s">
        <v>35</v>
      </c>
    </row>
    <row r="33" spans="1:18" x14ac:dyDescent="0.25">
      <c r="B33" s="15"/>
      <c r="D33" t="s">
        <v>36</v>
      </c>
    </row>
    <row r="34" spans="1:18" x14ac:dyDescent="0.25">
      <c r="B34" s="13">
        <f>[1]Tame_2017_20018!D82</f>
        <v>896.5</v>
      </c>
      <c r="C34" t="s">
        <v>37</v>
      </c>
      <c r="D34" t="s">
        <v>38</v>
      </c>
    </row>
    <row r="35" spans="1:18" ht="30" x14ac:dyDescent="0.25">
      <c r="B35" s="13">
        <v>0</v>
      </c>
      <c r="C35" s="3" t="s">
        <v>39</v>
      </c>
      <c r="D35" t="s">
        <v>40</v>
      </c>
    </row>
    <row r="36" spans="1:18" x14ac:dyDescent="0.25">
      <c r="B36" s="21"/>
      <c r="C36" t="s">
        <v>41</v>
      </c>
      <c r="D36" t="s">
        <v>42</v>
      </c>
    </row>
    <row r="37" spans="1:18" x14ac:dyDescent="0.25">
      <c r="B37" s="21">
        <v>0</v>
      </c>
      <c r="C37" t="s">
        <v>43</v>
      </c>
      <c r="D37" s="57" t="s">
        <v>44</v>
      </c>
      <c r="E37" s="57"/>
      <c r="F37" s="57"/>
      <c r="G37" s="57"/>
      <c r="H37" s="57"/>
      <c r="I37" s="57"/>
      <c r="J37" s="57"/>
      <c r="K37" s="57"/>
      <c r="L37" s="57"/>
      <c r="M37" s="57"/>
      <c r="N37" s="57"/>
      <c r="O37" s="57"/>
      <c r="P37" s="57"/>
      <c r="Q37" s="57"/>
      <c r="R37" s="57"/>
    </row>
    <row r="38" spans="1:18" x14ac:dyDescent="0.25">
      <c r="B38" s="21"/>
      <c r="D38" s="57" t="s">
        <v>45</v>
      </c>
      <c r="E38" s="57"/>
      <c r="F38" s="57"/>
      <c r="G38" s="57"/>
      <c r="H38" s="57"/>
      <c r="I38" s="57"/>
      <c r="J38" s="57"/>
      <c r="K38" s="57"/>
      <c r="L38" s="57"/>
      <c r="M38" s="57"/>
      <c r="N38" s="57"/>
      <c r="O38" s="57"/>
      <c r="P38" s="57"/>
      <c r="Q38" s="57"/>
      <c r="R38" s="57"/>
    </row>
    <row r="39" spans="1:18" x14ac:dyDescent="0.25">
      <c r="B39" s="21"/>
      <c r="D39" s="57" t="s">
        <v>46</v>
      </c>
      <c r="E39" s="57"/>
      <c r="F39" s="57"/>
      <c r="G39" s="57"/>
      <c r="H39" s="57"/>
      <c r="I39" s="57"/>
      <c r="J39" s="57"/>
      <c r="K39" s="57"/>
      <c r="L39" s="57"/>
      <c r="M39" s="57"/>
      <c r="N39" s="57"/>
      <c r="O39" s="57"/>
      <c r="P39" s="57"/>
      <c r="Q39" s="57"/>
      <c r="R39" s="57"/>
    </row>
    <row r="40" spans="1:18" x14ac:dyDescent="0.25">
      <c r="B40" s="21"/>
      <c r="D40" s="57" t="s">
        <v>47</v>
      </c>
      <c r="E40" s="57"/>
      <c r="F40" s="57"/>
      <c r="G40" s="57"/>
      <c r="H40" s="57"/>
      <c r="I40" s="57"/>
      <c r="J40" s="57"/>
      <c r="K40" s="57"/>
      <c r="L40" s="57"/>
      <c r="M40" s="57"/>
      <c r="N40" s="57"/>
      <c r="O40" s="57"/>
      <c r="P40" s="57"/>
      <c r="Q40" s="57"/>
      <c r="R40" s="57"/>
    </row>
    <row r="41" spans="1:18" x14ac:dyDescent="0.25">
      <c r="B41" s="21"/>
      <c r="D41" s="57" t="s">
        <v>48</v>
      </c>
      <c r="E41" s="57"/>
      <c r="F41" s="57"/>
      <c r="G41" s="57"/>
      <c r="H41" s="57"/>
      <c r="I41" s="57"/>
      <c r="J41" s="57"/>
      <c r="K41" s="57"/>
      <c r="L41" s="57"/>
      <c r="M41" s="57"/>
      <c r="N41" s="57"/>
      <c r="O41" s="57"/>
      <c r="P41" s="57"/>
      <c r="Q41" s="57"/>
      <c r="R41" s="57"/>
    </row>
    <row r="42" spans="1:18" x14ac:dyDescent="0.25">
      <c r="B42" s="21"/>
      <c r="D42" s="57" t="s">
        <v>49</v>
      </c>
      <c r="E42" s="57"/>
      <c r="F42" s="57"/>
      <c r="G42" s="57"/>
      <c r="H42" s="57"/>
      <c r="I42" s="57"/>
      <c r="J42" s="57"/>
      <c r="K42" s="57"/>
      <c r="L42" s="57"/>
      <c r="M42" s="57"/>
      <c r="N42" s="57"/>
      <c r="O42" s="57"/>
      <c r="P42" s="57"/>
      <c r="Q42" s="57"/>
      <c r="R42" s="57"/>
    </row>
    <row r="43" spans="1:18" x14ac:dyDescent="0.25">
      <c r="B43" s="21">
        <v>1</v>
      </c>
      <c r="C43" t="s">
        <v>50</v>
      </c>
      <c r="D43" s="57" t="s">
        <v>51</v>
      </c>
      <c r="E43" s="57"/>
      <c r="F43" s="57"/>
      <c r="G43" s="57"/>
      <c r="H43" s="57"/>
      <c r="I43" s="57"/>
      <c r="J43" s="57"/>
      <c r="K43" s="57"/>
      <c r="L43" s="57"/>
      <c r="M43" s="57"/>
      <c r="N43" s="57"/>
      <c r="O43" s="57"/>
      <c r="P43" s="57"/>
      <c r="Q43" s="57"/>
      <c r="R43" s="57"/>
    </row>
    <row r="44" spans="1:18" ht="30" x14ac:dyDescent="0.25">
      <c r="B44" s="21"/>
      <c r="D44" s="29" t="s">
        <v>52</v>
      </c>
      <c r="E44" s="29"/>
      <c r="F44" s="29"/>
      <c r="G44" s="29"/>
      <c r="H44" s="29"/>
      <c r="I44" s="29"/>
      <c r="J44" s="29"/>
      <c r="K44" s="29"/>
      <c r="L44" s="29"/>
      <c r="M44" s="29"/>
      <c r="N44" s="29"/>
      <c r="O44" s="29"/>
      <c r="P44" s="29"/>
      <c r="Q44" s="29"/>
      <c r="R44" s="29"/>
    </row>
    <row r="46" spans="1:18" ht="24" customHeight="1" x14ac:dyDescent="0.25">
      <c r="A46" s="30">
        <f>B52*B54/B56</f>
        <v>4.5537618038534813</v>
      </c>
      <c r="B46" t="s">
        <v>13</v>
      </c>
      <c r="C46" s="58" t="s">
        <v>53</v>
      </c>
      <c r="D46" s="58"/>
      <c r="E46" s="58"/>
      <c r="F46" s="58"/>
      <c r="G46" s="58"/>
      <c r="H46" s="58"/>
      <c r="I46" s="58"/>
      <c r="J46" s="58"/>
      <c r="K46" s="58"/>
      <c r="L46" s="58"/>
      <c r="M46" s="58"/>
      <c r="N46" s="58"/>
      <c r="O46" s="58"/>
      <c r="P46" s="58"/>
      <c r="Q46" s="58"/>
    </row>
    <row r="48" spans="1:18" x14ac:dyDescent="0.25">
      <c r="E48" s="31" t="s">
        <v>54</v>
      </c>
    </row>
    <row r="50" spans="1:17" x14ac:dyDescent="0.25">
      <c r="E50" s="31" t="s">
        <v>55</v>
      </c>
    </row>
    <row r="52" spans="1:17" ht="45.75" customHeight="1" x14ac:dyDescent="0.25">
      <c r="A52" s="32"/>
      <c r="B52" s="17">
        <f>K73</f>
        <v>77044.999199999991</v>
      </c>
      <c r="C52" t="s">
        <v>56</v>
      </c>
      <c r="D52" s="58" t="s">
        <v>57</v>
      </c>
      <c r="E52" s="58"/>
      <c r="F52" s="58"/>
      <c r="G52" s="58"/>
      <c r="H52" s="58"/>
      <c r="I52" s="58"/>
      <c r="J52" s="58"/>
      <c r="K52" s="58"/>
      <c r="L52" s="58"/>
      <c r="M52" s="58"/>
      <c r="N52" s="58"/>
      <c r="O52" s="58"/>
      <c r="P52" s="58"/>
      <c r="Q52" s="58"/>
    </row>
    <row r="53" spans="1:17" x14ac:dyDescent="0.25">
      <c r="A53" s="1"/>
      <c r="B53" s="1"/>
      <c r="C53" s="1"/>
      <c r="D53" s="33"/>
      <c r="E53" s="33"/>
      <c r="F53" s="33"/>
      <c r="G53" s="33"/>
      <c r="H53" s="33"/>
      <c r="I53" s="33"/>
      <c r="J53" s="33"/>
      <c r="K53" s="33"/>
      <c r="L53" s="33"/>
      <c r="M53" s="33"/>
      <c r="N53" s="33"/>
      <c r="O53" s="33"/>
      <c r="P53" s="33"/>
      <c r="Q53" s="33"/>
    </row>
    <row r="54" spans="1:17" ht="61.5" customHeight="1" x14ac:dyDescent="0.25">
      <c r="B54" s="34">
        <f>C78</f>
        <v>0.72817633858155573</v>
      </c>
      <c r="C54" t="s">
        <v>58</v>
      </c>
      <c r="D54" s="55" t="s">
        <v>59</v>
      </c>
      <c r="E54" s="55"/>
      <c r="F54" s="55"/>
      <c r="G54" s="55"/>
      <c r="H54" s="55"/>
      <c r="I54" s="55"/>
      <c r="J54" s="55"/>
      <c r="K54" s="55"/>
      <c r="L54" s="55"/>
      <c r="M54" s="55"/>
      <c r="N54" s="55"/>
      <c r="O54" s="55"/>
      <c r="P54" s="55"/>
      <c r="Q54" s="55"/>
    </row>
    <row r="56" spans="1:17" x14ac:dyDescent="0.25">
      <c r="B56" s="35">
        <v>12320</v>
      </c>
      <c r="C56" t="s">
        <v>60</v>
      </c>
      <c r="D56" s="31" t="s">
        <v>61</v>
      </c>
    </row>
    <row r="59" spans="1:17" x14ac:dyDescent="0.25">
      <c r="B59" s="8" t="s">
        <v>62</v>
      </c>
      <c r="C59" s="36">
        <v>0</v>
      </c>
    </row>
    <row r="60" spans="1:17" x14ac:dyDescent="0.25">
      <c r="A60" s="37"/>
      <c r="B60" s="38" t="s">
        <v>63</v>
      </c>
      <c r="C60" s="39">
        <v>0</v>
      </c>
    </row>
    <row r="61" spans="1:17" x14ac:dyDescent="0.25">
      <c r="B61" t="s">
        <v>64</v>
      </c>
      <c r="C61" s="40">
        <f>C59+C60</f>
        <v>0</v>
      </c>
    </row>
    <row r="62" spans="1:17" x14ac:dyDescent="0.25">
      <c r="C62" s="41"/>
      <c r="D62" s="41"/>
      <c r="E62" s="41"/>
      <c r="F62" s="41"/>
    </row>
    <row r="63" spans="1:17" x14ac:dyDescent="0.25">
      <c r="C63" s="41"/>
      <c r="D63" s="41"/>
      <c r="E63" s="41"/>
      <c r="F63" s="41"/>
    </row>
    <row r="64" spans="1:17" x14ac:dyDescent="0.25">
      <c r="B64">
        <v>2222</v>
      </c>
      <c r="C64" s="42">
        <f>[1]Tame_2017_20018!D70</f>
        <v>7037.1100000000006</v>
      </c>
      <c r="D64" s="43" t="s">
        <v>65</v>
      </c>
      <c r="J64" s="41" t="s">
        <v>66</v>
      </c>
      <c r="K64" s="36">
        <f>15*409*12*1.2409</f>
        <v>91355.05799999999</v>
      </c>
      <c r="L64" s="36"/>
    </row>
    <row r="65" spans="2:12" x14ac:dyDescent="0.25">
      <c r="B65">
        <v>2223</v>
      </c>
      <c r="C65" s="42">
        <f>[1]Tame_2017_20018!D71</f>
        <v>57646.06</v>
      </c>
      <c r="D65" s="44" t="s">
        <v>67</v>
      </c>
      <c r="J65" t="s">
        <v>68</v>
      </c>
      <c r="K65" s="36">
        <f>(2707+595)*12*1.2409</f>
        <v>49169.421599999994</v>
      </c>
      <c r="L65" s="36"/>
    </row>
    <row r="66" spans="2:12" x14ac:dyDescent="0.25">
      <c r="B66">
        <v>2229</v>
      </c>
      <c r="C66" s="42">
        <f>[1]Tame_2017_20018!D73</f>
        <v>0</v>
      </c>
      <c r="D66" s="45" t="s">
        <v>69</v>
      </c>
      <c r="J66" t="s">
        <v>70</v>
      </c>
      <c r="K66" s="36">
        <f>(1411+466)*12*1.2409</f>
        <v>27950.031599999998</v>
      </c>
      <c r="L66" s="36"/>
    </row>
    <row r="67" spans="2:12" x14ac:dyDescent="0.25">
      <c r="B67">
        <v>2239</v>
      </c>
      <c r="C67" s="46">
        <v>854</v>
      </c>
      <c r="D67" s="45" t="s">
        <v>71</v>
      </c>
      <c r="J67" s="41" t="s">
        <v>72</v>
      </c>
      <c r="K67" s="36">
        <f>3*477*12*1.2409</f>
        <v>21308.734799999998</v>
      </c>
      <c r="L67" s="36"/>
    </row>
    <row r="68" spans="2:12" x14ac:dyDescent="0.25">
      <c r="B68">
        <v>2241</v>
      </c>
      <c r="C68" s="46">
        <f>[1]Tame_2017_20018!D79</f>
        <v>163194.62</v>
      </c>
      <c r="D68" s="45"/>
      <c r="J68" s="41"/>
      <c r="K68" s="36"/>
      <c r="L68" s="36"/>
    </row>
    <row r="69" spans="2:12" x14ac:dyDescent="0.25">
      <c r="B69">
        <v>2243</v>
      </c>
      <c r="C69" s="46">
        <f>[1]Tame_2017_20018!D80</f>
        <v>5347.82</v>
      </c>
      <c r="D69" s="45"/>
      <c r="J69" s="41"/>
      <c r="K69" s="36"/>
      <c r="L69" s="36"/>
    </row>
    <row r="70" spans="2:12" x14ac:dyDescent="0.25">
      <c r="B70">
        <v>2244</v>
      </c>
      <c r="C70" s="46">
        <f>[1]Tame_2017_20018!D81</f>
        <v>10217.759999999998</v>
      </c>
      <c r="D70" s="45" t="s">
        <v>73</v>
      </c>
      <c r="K70" s="36">
        <f>SUM(K64:K67)</f>
        <v>189783.24599999998</v>
      </c>
      <c r="L70" s="36"/>
    </row>
    <row r="71" spans="2:12" x14ac:dyDescent="0.25">
      <c r="B71">
        <v>2249</v>
      </c>
      <c r="C71" s="46">
        <f>[1]Tame_2017_20018!D83</f>
        <v>9038.8499999999985</v>
      </c>
      <c r="D71" s="45" t="s">
        <v>74</v>
      </c>
      <c r="K71" s="36"/>
    </row>
    <row r="72" spans="2:12" x14ac:dyDescent="0.25">
      <c r="B72">
        <v>2321</v>
      </c>
      <c r="C72" s="46">
        <f>[1]Tame_2017_20018!D95</f>
        <v>47034.47</v>
      </c>
      <c r="D72" s="45" t="s">
        <v>75</v>
      </c>
      <c r="K72" s="36"/>
    </row>
    <row r="73" spans="2:12" x14ac:dyDescent="0.25">
      <c r="B73">
        <v>2350</v>
      </c>
      <c r="C73" s="46">
        <f>[1]Tame_2017_20018!D99</f>
        <v>14354.21</v>
      </c>
      <c r="D73" s="45" t="s">
        <v>76</v>
      </c>
      <c r="J73" t="s">
        <v>56</v>
      </c>
      <c r="K73" s="36">
        <f>(1244+1300+1089+730+811)*12*1.2409</f>
        <v>77044.999199999991</v>
      </c>
    </row>
    <row r="74" spans="2:12" x14ac:dyDescent="0.25">
      <c r="C74" s="47">
        <f>SUM(C64:C73)</f>
        <v>314724.90000000002</v>
      </c>
      <c r="D74" s="56"/>
      <c r="E74" s="56"/>
      <c r="F74" s="56"/>
      <c r="G74" s="56"/>
    </row>
    <row r="75" spans="2:12" x14ac:dyDescent="0.25">
      <c r="C75" s="48"/>
      <c r="D75" s="56"/>
      <c r="E75" s="56"/>
      <c r="F75" s="56"/>
      <c r="G75" s="56"/>
    </row>
    <row r="76" spans="2:12" x14ac:dyDescent="0.25">
      <c r="B76">
        <f>(998+849)*12*1.2359</f>
        <v>27392.4876</v>
      </c>
      <c r="C76">
        <f>(1256+1094)*12*1.2409+2000</f>
        <v>36993.379999999997</v>
      </c>
      <c r="D76" t="s">
        <v>77</v>
      </c>
    </row>
    <row r="77" spans="2:12" x14ac:dyDescent="0.25">
      <c r="B77">
        <f>(998+849+1300+743+671+439+804)*12*1.2359</f>
        <v>86077.963199999998</v>
      </c>
      <c r="C77">
        <f>(1500+452+751+843)*12*1.2409-2000</f>
        <v>50802.776799999992</v>
      </c>
      <c r="D77" t="s">
        <v>78</v>
      </c>
    </row>
    <row r="78" spans="2:12" x14ac:dyDescent="0.25">
      <c r="B78">
        <f>B76/B77</f>
        <v>0.31822880771881462</v>
      </c>
      <c r="C78" s="49">
        <f>C76/C77</f>
        <v>0.72817633858155573</v>
      </c>
    </row>
  </sheetData>
  <mergeCells count="21">
    <mergeCell ref="D39:R39"/>
    <mergeCell ref="A1:O1"/>
    <mergeCell ref="H3:H4"/>
    <mergeCell ref="D4:G4"/>
    <mergeCell ref="D23:R23"/>
    <mergeCell ref="D24:R24"/>
    <mergeCell ref="D25:R25"/>
    <mergeCell ref="D26:R26"/>
    <mergeCell ref="D27:R27"/>
    <mergeCell ref="D28:R28"/>
    <mergeCell ref="D37:R37"/>
    <mergeCell ref="D38:R38"/>
    <mergeCell ref="D54:Q54"/>
    <mergeCell ref="D74:G74"/>
    <mergeCell ref="D75:G75"/>
    <mergeCell ref="D40:R40"/>
    <mergeCell ref="D41:R41"/>
    <mergeCell ref="D42:R42"/>
    <mergeCell ref="D43:R43"/>
    <mergeCell ref="C46:Q46"/>
    <mergeCell ref="D52:Q52"/>
  </mergeCells>
  <pageMargins left="0" right="0" top="0.15748031496062992" bottom="0.15748031496062992" header="0.31496062992125984" footer="0.31496062992125984"/>
  <pageSetup paperSize="9" scale="69" orientation="landscape" r:id="rId1"/>
  <rowBreaks count="2" manualBreakCount="2">
    <brk id="47" max="16" man="1"/>
    <brk id="5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Zala_zale</vt:lpstr>
      <vt:lpstr>Zala_zale!Print_Area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cp:lastPrinted>2018-09-04T14:55:46Z</cp:lastPrinted>
  <dcterms:created xsi:type="dcterms:W3CDTF">2018-08-31T07:51:43Z</dcterms:created>
  <dcterms:modified xsi:type="dcterms:W3CDTF">2018-09-04T14:56:31Z</dcterms:modified>
</cp:coreProperties>
</file>