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20" windowHeight="10950" tabRatio="944" activeTab="10"/>
  </bookViews>
  <sheets>
    <sheet name="Buvn.kopt." sheetId="1" r:id="rId1"/>
    <sheet name="Kops.1" sheetId="2" r:id="rId2"/>
    <sheet name="Būvl." sheetId="3" r:id="rId3"/>
    <sheet name="0 cikls" sheetId="4" r:id="rId4"/>
    <sheet name="Virszeme" sheetId="5" r:id="rId5"/>
    <sheet name="Durvis" sheetId="6" r:id="rId6"/>
    <sheet name="Apdare" sheetId="7" r:id="rId7"/>
    <sheet name="Kops.2" sheetId="8" r:id="rId8"/>
    <sheet name="EL" sheetId="9" r:id="rId9"/>
    <sheet name="ŪK" sheetId="10" r:id="rId10"/>
    <sheet name="Vent." sheetId="11" r:id="rId11"/>
  </sheets>
  <definedNames>
    <definedName name="_xlnm.Print_Area" localSheetId="3">'0 cikls'!$A$1:$P$71</definedName>
    <definedName name="_xlnm.Print_Area" localSheetId="6">'Apdare'!$A$1:$P$42</definedName>
    <definedName name="_xlnm.Print_Area" localSheetId="0">'Buvn.kopt.'!$A$1:$C$26</definedName>
    <definedName name="_xlnm.Print_Area" localSheetId="2">'Būvl.'!$A$1:$P$27</definedName>
    <definedName name="_xlnm.Print_Area" localSheetId="5">'Durvis'!$A$1:$P$26</definedName>
    <definedName name="_xlnm.Print_Area" localSheetId="8">'EL'!$A$1:$P$38</definedName>
    <definedName name="_xlnm.Print_Area" localSheetId="1">'Kops.1'!$A$1:$I$40</definedName>
    <definedName name="_xlnm.Print_Area" localSheetId="7">'Kops.2'!$A$1:$I$34</definedName>
    <definedName name="_xlnm.Print_Area" localSheetId="9">'ŪK'!$A$1:$Q$51</definedName>
    <definedName name="_xlnm.Print_Area" localSheetId="10">'Vent.'!$A$1:$P$30</definedName>
    <definedName name="_xlnm.Print_Area" localSheetId="4">'Virszeme'!$A$1:$P$102</definedName>
  </definedNames>
  <calcPr fullCalcOnLoad="1"/>
</workbook>
</file>

<file path=xl/sharedStrings.xml><?xml version="1.0" encoding="utf-8"?>
<sst xmlns="http://schemas.openxmlformats.org/spreadsheetml/2006/main" count="880" uniqueCount="255">
  <si>
    <t>Kopā:</t>
  </si>
  <si>
    <t>Mērvienība</t>
  </si>
  <si>
    <t>Daudzums</t>
  </si>
  <si>
    <t>Kopā uz visu apjomu</t>
  </si>
  <si>
    <t>Nr.p.k.</t>
  </si>
  <si>
    <t>Vienības izmaksas</t>
  </si>
  <si>
    <t>Objekta nosaukums</t>
  </si>
  <si>
    <t>PVN (21%)</t>
  </si>
  <si>
    <t>(darba veids vai konstruktīvā elementa nosaukums)</t>
  </si>
  <si>
    <t>Darba veids vai konstruktīvā elementa nosaukums</t>
  </si>
  <si>
    <t>Tai skaitā</t>
  </si>
  <si>
    <t xml:space="preserve">Virsizdevumi </t>
  </si>
  <si>
    <t>t.sk. darba aizsardzība</t>
  </si>
  <si>
    <t xml:space="preserve">Peļņa </t>
  </si>
  <si>
    <t>PAVISAM KOPĀ:</t>
  </si>
  <si>
    <t>Objekta izmaksas (Euro)</t>
  </si>
  <si>
    <t>Par kopējo summu, Euro</t>
  </si>
  <si>
    <t>Tāmes izmaksas Euro:</t>
  </si>
  <si>
    <t>Kopējā darbietilpība c/h</t>
  </si>
  <si>
    <t>Darbietilpība c/h</t>
  </si>
  <si>
    <t>Kods, tāmes Nr.</t>
  </si>
  <si>
    <t>Kods</t>
  </si>
  <si>
    <t>laika norma (c/h)</t>
  </si>
  <si>
    <t>darba samaksas likme (euro/h)</t>
  </si>
  <si>
    <t>darbietilpība (c/h)</t>
  </si>
  <si>
    <t xml:space="preserve"> BŪVNIECĪBAS KOPTĀME</t>
  </si>
  <si>
    <t>Lokālā tāme Nr.1.2</t>
  </si>
  <si>
    <t>Lokālā tāme Nr.1.3</t>
  </si>
  <si>
    <t>Lokālā tāme Nr.1.4</t>
  </si>
  <si>
    <t>Lokālā tāme Nr.2.1</t>
  </si>
  <si>
    <t>Lokālā tāme Nr.2.2</t>
  </si>
  <si>
    <t>Lokālā tāme Nr.2.3</t>
  </si>
  <si>
    <t>Iekšējie specializētie darbi</t>
  </si>
  <si>
    <t>Vispārējie celtniecības darbi</t>
  </si>
  <si>
    <t>Lokālā tāme Nr.1.1</t>
  </si>
  <si>
    <t xml:space="preserve">Kopsavilkuma aprēķins Nr.1 </t>
  </si>
  <si>
    <t>Kopsavilkuma aprēķins Nr.2</t>
  </si>
  <si>
    <t xml:space="preserve">Darba alga </t>
  </si>
  <si>
    <t xml:space="preserve">Būvizstrādājumi </t>
  </si>
  <si>
    <t xml:space="preserve">Mehānismi </t>
  </si>
  <si>
    <t xml:space="preserve">Tāmes izmaksas </t>
  </si>
  <si>
    <t>Būvdarbu nosaukums</t>
  </si>
  <si>
    <t>kopā</t>
  </si>
  <si>
    <t>summa</t>
  </si>
  <si>
    <t>Lokālā tāme Nr.1.5</t>
  </si>
  <si>
    <t>Būves nosaukums: Tualetes ēkas būvniecība</t>
  </si>
  <si>
    <t>Objekta nosaukums: Tualetes ēkas būvniecība</t>
  </si>
  <si>
    <t>Zemes darbi</t>
  </si>
  <si>
    <t>m3</t>
  </si>
  <si>
    <t>Grunts izstrāde roku darbs</t>
  </si>
  <si>
    <t>0 cikls</t>
  </si>
  <si>
    <t>Lentveida pamati</t>
  </si>
  <si>
    <t>Grunts blietēšana</t>
  </si>
  <si>
    <t>m2</t>
  </si>
  <si>
    <t>Blietēts šķembu slānis 100mm</t>
  </si>
  <si>
    <t>blietētas šķembas 100mm</t>
  </si>
  <si>
    <t>stiegras</t>
  </si>
  <si>
    <t>kg</t>
  </si>
  <si>
    <t>st.</t>
  </si>
  <si>
    <t>betons C25/30</t>
  </si>
  <si>
    <t>Auglīgās augsnes kārtas nostumšana</t>
  </si>
  <si>
    <t>Grunts izstrāde mehanizēti</t>
  </si>
  <si>
    <t>Liekās grunts izvešana uz būvuzņēmēja atbērtni</t>
  </si>
  <si>
    <t>Pamatu vertikālā hidroizolācija 2.kārtās, no pamatu ārpuses</t>
  </si>
  <si>
    <t>bitumena mastika, karstā</t>
  </si>
  <si>
    <t>Pamatu horizontālā hidroizolācija</t>
  </si>
  <si>
    <t>ruberoīds 2. kārtas</t>
  </si>
  <si>
    <t>ATLAS ruberoīda līme</t>
  </si>
  <si>
    <t>līmjava</t>
  </si>
  <si>
    <t xml:space="preserve">dībelis </t>
  </si>
  <si>
    <t>putupolistirols Tenapors FS 20, 50mm</t>
  </si>
  <si>
    <t>Ieliekamo detaļu montāža</t>
  </si>
  <si>
    <t>gb</t>
  </si>
  <si>
    <t>līg.c.</t>
  </si>
  <si>
    <t>Tiešās izmaksas kopā, t. sk. darba devēja sociālais nodoklis (24.09%)</t>
  </si>
  <si>
    <t>Grīda uz grunts</t>
  </si>
  <si>
    <t xml:space="preserve">Blietēts šķembu slānis </t>
  </si>
  <si>
    <t>Betona izlīdzinošās kārtas betonēšana, 50mm</t>
  </si>
  <si>
    <t>h</t>
  </si>
  <si>
    <t>Siltumizolācijas montāža</t>
  </si>
  <si>
    <t xml:space="preserve">Armatūras sieta ieklāšana </t>
  </si>
  <si>
    <t>armatūras siets 6x150x150</t>
  </si>
  <si>
    <t>palīgmateriāli</t>
  </si>
  <si>
    <t>Betona izlīdzinošās kārtas betonēšana, 80mm</t>
  </si>
  <si>
    <t>blietētas šķembas, 200mm</t>
  </si>
  <si>
    <t>ekstrudētais putupolistirols, 150mm</t>
  </si>
  <si>
    <t>Polietilēna plēves ieklāšana, 200mkm</t>
  </si>
  <si>
    <t>betons C20/25</t>
  </si>
  <si>
    <t>Koka konstrukciju montāža</t>
  </si>
  <si>
    <t>koka konstrukcijas antiseptizētas un apstrādātas ar antipirēniem</t>
  </si>
  <si>
    <t>Ārsiena, S-1</t>
  </si>
  <si>
    <t>Fasādes krāsošana 2 reizes</t>
  </si>
  <si>
    <t>lazūra, Remmers</t>
  </si>
  <si>
    <t>l</t>
  </si>
  <si>
    <t>Apdares dēļu montāža</t>
  </si>
  <si>
    <t>apdares dēļi, 20mm</t>
  </si>
  <si>
    <t>Koka latojuma montāža, solis 600mm</t>
  </si>
  <si>
    <t>koka latas 25x50mm, solis 600mm</t>
  </si>
  <si>
    <t>Kokšķiedras plātnes montāža</t>
  </si>
  <si>
    <t>Steico Universal, 24mm</t>
  </si>
  <si>
    <t>Siltumizolācijas ieklāšana</t>
  </si>
  <si>
    <t>akmens vate Paroc Extra 200mm</t>
  </si>
  <si>
    <t>Tvaika izolācijas plēves montāža</t>
  </si>
  <si>
    <t>tvaika izolācijas plēve Paroc XMV 020</t>
  </si>
  <si>
    <t>akmens vate Paroc Extra 50mm</t>
  </si>
  <si>
    <t>Ģipškartona montāža 1.kārtā</t>
  </si>
  <si>
    <t>Virszemes cikls</t>
  </si>
  <si>
    <t xml:space="preserve">ģipškartons Knauf, mitrumizturīgais </t>
  </si>
  <si>
    <t>OSB loksnes montāža</t>
  </si>
  <si>
    <t>Starpsienas</t>
  </si>
  <si>
    <t>Skaņas izolācijas ieklāšana</t>
  </si>
  <si>
    <t>Koka konstrukciju pārsegums</t>
  </si>
  <si>
    <t>Jumts</t>
  </si>
  <si>
    <t>m</t>
  </si>
  <si>
    <t>Difūzijas plēve ELTETE Tyvek Air Guard Housewrap ar 150mm pārlaidumu. Savienouma vietas līmētas ar tvaika izolācijas līmlentu Tyvec Taps</t>
  </si>
  <si>
    <t>Koka šķērslatojuma montāža, solis 300mm</t>
  </si>
  <si>
    <t>Jumta seguma montāža</t>
  </si>
  <si>
    <t>Kores montāža</t>
  </si>
  <si>
    <t>Karnīzes montāža</t>
  </si>
  <si>
    <t>Lietus tekņu uzstādīšana</t>
  </si>
  <si>
    <t>teknes</t>
  </si>
  <si>
    <t>Lietus notekcauruļu uzstādīšana</t>
  </si>
  <si>
    <t>noteknes</t>
  </si>
  <si>
    <t>dēļi</t>
  </si>
  <si>
    <t>Vējkastes montāža, t.sk., terases griesti</t>
  </si>
  <si>
    <t>Vējkastes krāsošana, divas reizes, t.sk., terases griesti</t>
  </si>
  <si>
    <t>Koka stabi</t>
  </si>
  <si>
    <t>Simbolu gravēšana koka stabos</t>
  </si>
  <si>
    <t>Terase</t>
  </si>
  <si>
    <t>Kompozītmateriāla terases dēļu montāža, t.sk., apakškonstrukcija</t>
  </si>
  <si>
    <t>Tērauda ārdurvju 880x2100mm montāža</t>
  </si>
  <si>
    <t>Tērauda ārdurvju 980x2100mm montāža</t>
  </si>
  <si>
    <t>Ārdurvis</t>
  </si>
  <si>
    <t>Durvis, vieglās konstrukcijas WC starpsiena</t>
  </si>
  <si>
    <t>Vieglās konstrukcijas WC starpsiena</t>
  </si>
  <si>
    <t>Iekšējie apdares darbi</t>
  </si>
  <si>
    <t>Griesti</t>
  </si>
  <si>
    <t>Griestu špaktelēšana</t>
  </si>
  <si>
    <t>Knauf grunts Tiefgrund LF 15L</t>
  </si>
  <si>
    <t>špaktele sheetrock</t>
  </si>
  <si>
    <t>Griestu krāsošana</t>
  </si>
  <si>
    <t>grunts Knauf Tiefengrund</t>
  </si>
  <si>
    <t>krāsa Bindo (balta)</t>
  </si>
  <si>
    <t>Sienas</t>
  </si>
  <si>
    <t>Sienu flīzēšana sanmezglos līdz griestiem</t>
  </si>
  <si>
    <t>hidroizolācijas šuvju lenta</t>
  </si>
  <si>
    <t>hidroizolācija Mapegum WPS</t>
  </si>
  <si>
    <t>keramiskās flīzes</t>
  </si>
  <si>
    <t>flīžu līme Mapei Adesilex P9</t>
  </si>
  <si>
    <t>flīžu šuvju masa MAPEI Ultracolor</t>
  </si>
  <si>
    <t>Grīda</t>
  </si>
  <si>
    <t xml:space="preserve">Grīdu flīzēšana </t>
  </si>
  <si>
    <t>Elektroapgāde</t>
  </si>
  <si>
    <t>Spēka elektrosadales skapis, t.sk., komplektācija</t>
  </si>
  <si>
    <t>LED gaismeklis v/a 29W IP20 830</t>
  </si>
  <si>
    <t>gb.</t>
  </si>
  <si>
    <t>Kontakligzda ar rāmi (16A, 230V, IP44, v/a)</t>
  </si>
  <si>
    <t>kpl.</t>
  </si>
  <si>
    <t>Pārējie montāžas izstrādājumi</t>
  </si>
  <si>
    <t>Kabeļi</t>
  </si>
  <si>
    <t>Kabelis NYY-J 3x1.5mm</t>
  </si>
  <si>
    <t>Kabelis NYY-J 3x2.5mm</t>
  </si>
  <si>
    <t>Kabelis NYY-J 5x1.5mm</t>
  </si>
  <si>
    <t>Kabelis NYY-J 5x2.5mm</t>
  </si>
  <si>
    <t>Gofrēta aizsargcaurule d=16mm</t>
  </si>
  <si>
    <t>Ārējāis apgaismojums</t>
  </si>
  <si>
    <t>Ūdensvads, kanalizācija un santehnika</t>
  </si>
  <si>
    <t>Ūdensvads no daudzslāņu ar alumīnija slāni caurulēm ar 12mm porgumijas pretkondensācijas izolāciju 0.040w/mK</t>
  </si>
  <si>
    <t>m.</t>
  </si>
  <si>
    <t>Ø25 x 2.5</t>
  </si>
  <si>
    <t>Ø16 x 2</t>
  </si>
  <si>
    <t>Lodveida ventilis</t>
  </si>
  <si>
    <t>Dn32</t>
  </si>
  <si>
    <t>Dn20</t>
  </si>
  <si>
    <t>Dn15</t>
  </si>
  <si>
    <t>Plūsmas sensors Danfos KP35 DN15</t>
  </si>
  <si>
    <t>Savienojošās un stiprinošās detaļas</t>
  </si>
  <si>
    <t>Ūdensvads</t>
  </si>
  <si>
    <t>Uzskaites ūdens mērītājs DN15</t>
  </si>
  <si>
    <t>Ø110</t>
  </si>
  <si>
    <t>Ø50</t>
  </si>
  <si>
    <t>Revīzija</t>
  </si>
  <si>
    <t>Paceļama invalīdu roktura montāža</t>
  </si>
  <si>
    <t>Aprīkojums</t>
  </si>
  <si>
    <t>Nerūsējošā tērauda spoguļi</t>
  </si>
  <si>
    <t>Ventilācija</t>
  </si>
  <si>
    <t>kpl</t>
  </si>
  <si>
    <t>Būvlaukuma ierīkošana un uzturēšana</t>
  </si>
  <si>
    <t>mēn.</t>
  </si>
  <si>
    <t>Būvtāfeles izgatavošana un montāža</t>
  </si>
  <si>
    <t>Sadzīves konteinera uzstādīšana, aizvešana un noma (1gab.)</t>
  </si>
  <si>
    <t>Ugundzēsības stends</t>
  </si>
  <si>
    <t>Pirmās palīdzības aptieciņa</t>
  </si>
  <si>
    <t>Pagaidu žoga montāža, noma, demontāža. Žoga garums 30m</t>
  </si>
  <si>
    <t>Tehniskās apsardzes sistēma</t>
  </si>
  <si>
    <t>Pamatu aizbēršana ar smilti, blietējot ik pa 20cm</t>
  </si>
  <si>
    <t>Kopā ar PVN</t>
  </si>
  <si>
    <t>Lentveida pamatu mūrēšana ar kermazītblokiem 5MPa, b=250mm h=80cm</t>
  </si>
  <si>
    <t xml:space="preserve">Koka veidņu montāža un pamatu pēdas (300x (h)120mm) betonēšana </t>
  </si>
  <si>
    <t xml:space="preserve">Pamatu siltināšana ar putupolistirolu </t>
  </si>
  <si>
    <t>Stabveida pamati, 6 gb.</t>
  </si>
  <si>
    <t xml:space="preserve">Veidņu( PVC 200mm caurules) montāža un stabveida pamatu betonēšana </t>
  </si>
  <si>
    <t>gab</t>
  </si>
  <si>
    <t>PVC caurules 200mm(1.0m)</t>
  </si>
  <si>
    <t>betona maisītājs</t>
  </si>
  <si>
    <t>mitrumizturīgais OSB, 15mm</t>
  </si>
  <si>
    <t>Koka konstrukciju montāža, 6gb.</t>
  </si>
  <si>
    <t>akmens vate Paroc Extra 150mm</t>
  </si>
  <si>
    <t>El. Termoregulatori ar iebūvētu telpas sensoru un grīdas sensoru</t>
  </si>
  <si>
    <t>kompl</t>
  </si>
  <si>
    <r>
      <t>Kustības sensors- infrasarkanais kustības sensors 360</t>
    </r>
    <r>
      <rPr>
        <sz val="10"/>
        <rFont val="Calibri"/>
        <family val="2"/>
      </rPr>
      <t>⁰</t>
    </r>
    <r>
      <rPr>
        <sz val="8.5"/>
        <rFont val="Arial"/>
        <family val="2"/>
      </rPr>
      <t xml:space="preserve"> griestu , regulējams laiks 1200w</t>
    </r>
  </si>
  <si>
    <t>Devi siltās grīdas izbūve ( paklāja ieklāšāna), pieslēgšana</t>
  </si>
  <si>
    <t>Kanalizācija no plastmasas saimnieciskās kanalizācijas caurulēm PP BD klase SN4, komplektējošās un stiprinošās detaļas</t>
  </si>
  <si>
    <t>Klozetpods - nerūsējošā tērauda, stiprināms pie sienas  ar vāku</t>
  </si>
  <si>
    <t>Izlietne ar sifonu - nerūsējošā tērauda, konusa, antivandālisma izpildījumā 320mm</t>
  </si>
  <si>
    <t>Iebūvejamie poda rāmji ar skalošanas pogām</t>
  </si>
  <si>
    <t>Viena ūdens dozatori</t>
  </si>
  <si>
    <t>Pisuārs - nerūsējošā tērauda, ar krānu/ dozētāju</t>
  </si>
  <si>
    <r>
      <t>Roku balsta 90</t>
    </r>
    <r>
      <rPr>
        <sz val="10"/>
        <rFont val="Calibri"/>
        <family val="2"/>
      </rPr>
      <t>⁰</t>
    </r>
    <r>
      <rPr>
        <sz val="10"/>
        <rFont val="Arial"/>
        <family val="2"/>
      </rPr>
      <t xml:space="preserve"> montāža</t>
    </r>
  </si>
  <si>
    <t>klusinātājs SRS 125- 0,6M vai analogs</t>
  </si>
  <si>
    <r>
      <t xml:space="preserve">ventilācijas izvads ar ventilatoru </t>
    </r>
    <r>
      <rPr>
        <sz val="10"/>
        <rFont val="Calibri"/>
        <family val="2"/>
      </rPr>
      <t>Ø</t>
    </r>
    <r>
      <rPr>
        <sz val="8.5"/>
        <rFont val="Arial"/>
        <family val="2"/>
      </rPr>
      <t xml:space="preserve"> 125</t>
    </r>
    <r>
      <rPr>
        <sz val="10"/>
        <rFont val="Arial"/>
        <family val="2"/>
      </rPr>
      <t xml:space="preserve"> </t>
    </r>
  </si>
  <si>
    <t>gaisa vads vītais SD125</t>
  </si>
  <si>
    <t>m/t</t>
  </si>
  <si>
    <t>trejgabals 125/125/125 ar blīvējumu</t>
  </si>
  <si>
    <t>sedls ar blīvējumu 125</t>
  </si>
  <si>
    <r>
      <t>līkums 90</t>
    </r>
    <r>
      <rPr>
        <sz val="10"/>
        <rFont val="Calibri"/>
        <family val="2"/>
      </rPr>
      <t>⁰</t>
    </r>
    <r>
      <rPr>
        <sz val="8.5"/>
        <rFont val="Arial"/>
        <family val="2"/>
      </rPr>
      <t xml:space="preserve"> ar blīvējumu</t>
    </r>
  </si>
  <si>
    <t>Ventilācijas sistēmas izbūve</t>
  </si>
  <si>
    <r>
      <t xml:space="preserve">nosūces difuzori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125 metāla, balts</t>
    </r>
  </si>
  <si>
    <t>Kopā</t>
  </si>
  <si>
    <t>Darba devēja sociālais nodoklis (24.09%)</t>
  </si>
  <si>
    <t>Tiešās izmaksas kopā</t>
  </si>
  <si>
    <t>LED gaismekli- iekšējie v/a 29W IP20 830</t>
  </si>
  <si>
    <r>
      <t>Infrasarkanais kustības sensori 360</t>
    </r>
    <r>
      <rPr>
        <sz val="10"/>
        <rFont val="Calibri"/>
        <family val="2"/>
      </rPr>
      <t>⁰</t>
    </r>
    <r>
      <rPr>
        <sz val="8.5"/>
        <rFont val="Arial"/>
        <family val="2"/>
      </rPr>
      <t xml:space="preserve"> griestu , regulējams laiks 1200w</t>
    </r>
  </si>
  <si>
    <t>Montāžas kārbas, z/a, IP20</t>
  </si>
  <si>
    <t>KOPĀ</t>
  </si>
  <si>
    <t>Darba devēja sociālais nodoklis(24.09%)</t>
  </si>
  <si>
    <t>WILO HWJ 203 X EM 50L DN25 1.0kW 230V ūdens sūkņa ar spiedkatlu vai analoga montāža</t>
  </si>
  <si>
    <t>El. Karstā ūdens boileris 40l</t>
  </si>
  <si>
    <t>Objekta adrese: Ādaži, Līgo laukums</t>
  </si>
  <si>
    <t>OSB loksnes montāža( no vienas puses)</t>
  </si>
  <si>
    <t>valcprofils - Jumtu tērauda profils
Pārklājuma veids PURAL, PURMAT (0.5mm)</t>
  </si>
  <si>
    <r>
      <t xml:space="preserve">Ventilācijas kanāla </t>
    </r>
    <r>
      <rPr>
        <sz val="10"/>
        <rFont val="Calibri"/>
        <family val="2"/>
      </rPr>
      <t>Ø</t>
    </r>
    <r>
      <rPr>
        <sz val="8.5"/>
        <rFont val="Arial"/>
        <family val="2"/>
      </rPr>
      <t>110</t>
    </r>
    <r>
      <rPr>
        <sz val="10"/>
        <rFont val="Arial"/>
        <family val="2"/>
      </rPr>
      <t xml:space="preserve"> iestrāde</t>
    </r>
  </si>
  <si>
    <t xml:space="preserve">Mitrumizturīgā laminēta LKSP plāknes montāža, biezums 24 mm. Anodēts alumīnija karkass biezums 2 mm. Standarta augstums no grīdas 1300 mm. Kājas H=170 mm.
</t>
  </si>
  <si>
    <t>akmens masas flīzes, pretslīdes klase R11</t>
  </si>
  <si>
    <r>
      <t xml:space="preserve">Ūdens spices ierīkošana( </t>
    </r>
    <r>
      <rPr>
        <sz val="10"/>
        <rFont val="Calibri"/>
        <family val="2"/>
      </rPr>
      <t>̴</t>
    </r>
    <r>
      <rPr>
        <sz val="8.5"/>
        <rFont val="Arial"/>
        <family val="2"/>
      </rPr>
      <t xml:space="preserve"> 8m)</t>
    </r>
  </si>
  <si>
    <t>Pretvārsts spicei</t>
  </si>
  <si>
    <t>Termostatiskais karstā ūdens maisītājs</t>
  </si>
  <si>
    <t>Sadzīves kanalizācija</t>
  </si>
  <si>
    <t xml:space="preserve">Grīdas trapi </t>
  </si>
  <si>
    <t>Tualetes papīra turētājs ( montāža)</t>
  </si>
  <si>
    <t>Ziepju dozators( montāža)</t>
  </si>
  <si>
    <t>Papīra salvešu turētājs( montāža)</t>
  </si>
  <si>
    <t>Transporta izdevumi (  %) no materiālu izmaksām</t>
  </si>
  <si>
    <t>Transporta izdevumi ( %) no materiālu izmaksām</t>
  </si>
  <si>
    <t xml:space="preserve"> %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</si>
</sst>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"/>
    <numFmt numFmtId="187" formatCode="#,##0.00_ ;\-#,##0.00\ "/>
    <numFmt numFmtId="188" formatCode="0.000"/>
    <numFmt numFmtId="189" formatCode="_-* #,##0.000_-;\-* #,##0.000_-;_-* &quot;-&quot;??_-;_-@_-"/>
    <numFmt numFmtId="190" formatCode="_-* #,##0.0000_-;\-* #,##0.0000_-;_-* &quot;-&quot;??_-;_-@_-"/>
    <numFmt numFmtId="191" formatCode="0.0000"/>
    <numFmt numFmtId="192" formatCode="_-* #,##0.000_-;\-* #,##0.000_-;_-* &quot;-&quot;???_-;_-@_-"/>
    <numFmt numFmtId="193" formatCode="0.00000"/>
    <numFmt numFmtId="194" formatCode="_(* #,##0.00_);_(* \(#,##0.00\);_(* &quot;-&quot;_);_(@_)"/>
    <numFmt numFmtId="195" formatCode="0&quot;cilv&quot;"/>
    <numFmt numFmtId="196" formatCode="_-* #,##0.00\ _L_s_-;\-* #,##0.00\ _L_s_-;_-* &quot;-&quot;??\ _L_s_-;_-@_-"/>
    <numFmt numFmtId="197" formatCode="0.0000000"/>
    <numFmt numFmtId="198" formatCode="0.000000"/>
    <numFmt numFmtId="199" formatCode="0.0%"/>
    <numFmt numFmtId="200" formatCode="_-* #,##0.0_-;\-* #,##0.0_-;_-* &quot;-&quot;??_-;_-@_-"/>
    <numFmt numFmtId="201" formatCode="_-* #,##0.0000_-;\-* #,##0.0000_-;_-* &quot;-&quot;????_-;_-@_-"/>
    <numFmt numFmtId="202" formatCode="_-* #,##0.000000_-;\-* #,##0.000000_-;_-* &quot;-&quot;??????_-;_-@_-"/>
    <numFmt numFmtId="203" formatCode="[$-426]dddd\,\ yyyy&quot;. gada &quot;d\.\ mmmm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-* #,##0_-;\-* #,##0_-;_-* &quot;-&quot;??_-;_-@_-"/>
    <numFmt numFmtId="209" formatCode="#,##0.000"/>
    <numFmt numFmtId="210" formatCode="#,##0.0000"/>
    <numFmt numFmtId="211" formatCode="0.000000000"/>
    <numFmt numFmtId="212" formatCode="0.00000000"/>
    <numFmt numFmtId="213" formatCode="_(* #,##0.0000_);_(* \(#,##0.0000\);_(* &quot;-&quot;????_);_(@_)"/>
    <numFmt numFmtId="214" formatCode="_(* #,##0.000_);_(* \(#,##0.000\);_(* &quot;-&quot;???_);_(@_)"/>
    <numFmt numFmtId="215" formatCode="0000.000"/>
    <numFmt numFmtId="216" formatCode="0000.0000"/>
    <numFmt numFmtId="217" formatCode="0000.000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sz val="8.5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0" fillId="2" borderId="0" applyNumberFormat="0" applyBorder="0" applyAlignment="0" applyProtection="0"/>
    <xf numFmtId="0" fontId="35" fillId="3" borderId="0" applyNumberFormat="0" applyBorder="0" applyAlignment="0" applyProtection="0"/>
    <xf numFmtId="0" fontId="10" fillId="3" borderId="0" applyNumberFormat="0" applyBorder="0" applyAlignment="0" applyProtection="0"/>
    <xf numFmtId="0" fontId="35" fillId="4" borderId="0" applyNumberFormat="0" applyBorder="0" applyAlignment="0" applyProtection="0"/>
    <xf numFmtId="0" fontId="10" fillId="4" borderId="0" applyNumberFormat="0" applyBorder="0" applyAlignment="0" applyProtection="0"/>
    <xf numFmtId="0" fontId="35" fillId="5" borderId="0" applyNumberFormat="0" applyBorder="0" applyAlignment="0" applyProtection="0"/>
    <xf numFmtId="0" fontId="10" fillId="5" borderId="0" applyNumberFormat="0" applyBorder="0" applyAlignment="0" applyProtection="0"/>
    <xf numFmtId="0" fontId="35" fillId="6" borderId="0" applyNumberFormat="0" applyBorder="0" applyAlignment="0" applyProtection="0"/>
    <xf numFmtId="0" fontId="10" fillId="7" borderId="0" applyNumberFormat="0" applyBorder="0" applyAlignment="0" applyProtection="0"/>
    <xf numFmtId="0" fontId="35" fillId="8" borderId="0" applyNumberFormat="0" applyBorder="0" applyAlignment="0" applyProtection="0"/>
    <xf numFmtId="0" fontId="10" fillId="9" borderId="0" applyNumberFormat="0" applyBorder="0" applyAlignment="0" applyProtection="0"/>
    <xf numFmtId="0" fontId="35" fillId="10" borderId="0" applyNumberFormat="0" applyBorder="0" applyAlignment="0" applyProtection="0"/>
    <xf numFmtId="0" fontId="10" fillId="11" borderId="0" applyNumberFormat="0" applyBorder="0" applyAlignment="0" applyProtection="0"/>
    <xf numFmtId="0" fontId="35" fillId="12" borderId="0" applyNumberFormat="0" applyBorder="0" applyAlignment="0" applyProtection="0"/>
    <xf numFmtId="0" fontId="10" fillId="13" borderId="0" applyNumberFormat="0" applyBorder="0" applyAlignment="0" applyProtection="0"/>
    <xf numFmtId="0" fontId="35" fillId="14" borderId="0" applyNumberFormat="0" applyBorder="0" applyAlignment="0" applyProtection="0"/>
    <xf numFmtId="0" fontId="10" fillId="14" borderId="0" applyNumberFormat="0" applyBorder="0" applyAlignment="0" applyProtection="0"/>
    <xf numFmtId="0" fontId="35" fillId="15" borderId="0" applyNumberFormat="0" applyBorder="0" applyAlignment="0" applyProtection="0"/>
    <xf numFmtId="0" fontId="10" fillId="5" borderId="0" applyNumberFormat="0" applyBorder="0" applyAlignment="0" applyProtection="0"/>
    <xf numFmtId="0" fontId="35" fillId="16" borderId="0" applyNumberFormat="0" applyBorder="0" applyAlignment="0" applyProtection="0"/>
    <xf numFmtId="0" fontId="10" fillId="11" borderId="0" applyNumberFormat="0" applyBorder="0" applyAlignment="0" applyProtection="0"/>
    <xf numFmtId="0" fontId="35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20" borderId="0" applyNumberFormat="0" applyBorder="0" applyAlignment="0" applyProtection="0"/>
    <xf numFmtId="0" fontId="36" fillId="21" borderId="0" applyNumberFormat="0" applyBorder="0" applyAlignment="0" applyProtection="0"/>
    <xf numFmtId="0" fontId="11" fillId="13" borderId="0" applyNumberFormat="0" applyBorder="0" applyAlignment="0" applyProtection="0"/>
    <xf numFmtId="0" fontId="36" fillId="14" borderId="0" applyNumberFormat="0" applyBorder="0" applyAlignment="0" applyProtection="0"/>
    <xf numFmtId="0" fontId="11" fillId="14" borderId="0" applyNumberFormat="0" applyBorder="0" applyAlignment="0" applyProtection="0"/>
    <xf numFmtId="0" fontId="36" fillId="22" borderId="0" applyNumberFormat="0" applyBorder="0" applyAlignment="0" applyProtection="0"/>
    <xf numFmtId="0" fontId="11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24" borderId="0" applyNumberFormat="0" applyBorder="0" applyAlignment="0" applyProtection="0"/>
    <xf numFmtId="0" fontId="36" fillId="25" borderId="0" applyNumberFormat="0" applyBorder="0" applyAlignment="0" applyProtection="0"/>
    <xf numFmtId="0" fontId="11" fillId="25" borderId="0" applyNumberFormat="0" applyBorder="0" applyAlignment="0" applyProtection="0"/>
    <xf numFmtId="0" fontId="36" fillId="26" borderId="0" applyNumberFormat="0" applyBorder="0" applyAlignment="0" applyProtection="0"/>
    <xf numFmtId="0" fontId="11" fillId="27" borderId="0" applyNumberFormat="0" applyBorder="0" applyAlignment="0" applyProtection="0"/>
    <xf numFmtId="0" fontId="36" fillId="28" borderId="0" applyNumberFormat="0" applyBorder="0" applyAlignment="0" applyProtection="0"/>
    <xf numFmtId="0" fontId="11" fillId="29" borderId="0" applyNumberFormat="0" applyBorder="0" applyAlignment="0" applyProtection="0"/>
    <xf numFmtId="0" fontId="36" fillId="30" borderId="0" applyNumberFormat="0" applyBorder="0" applyAlignment="0" applyProtection="0"/>
    <xf numFmtId="0" fontId="11" fillId="31" borderId="0" applyNumberFormat="0" applyBorder="0" applyAlignment="0" applyProtection="0"/>
    <xf numFmtId="0" fontId="36" fillId="32" borderId="0" applyNumberFormat="0" applyBorder="0" applyAlignment="0" applyProtection="0"/>
    <xf numFmtId="0" fontId="11" fillId="22" borderId="0" applyNumberFormat="0" applyBorder="0" applyAlignment="0" applyProtection="0"/>
    <xf numFmtId="0" fontId="36" fillId="33" borderId="0" applyNumberFormat="0" applyBorder="0" applyAlignment="0" applyProtection="0"/>
    <xf numFmtId="0" fontId="11" fillId="24" borderId="0" applyNumberFormat="0" applyBorder="0" applyAlignment="0" applyProtection="0"/>
    <xf numFmtId="0" fontId="36" fillId="34" borderId="0" applyNumberFormat="0" applyBorder="0" applyAlignment="0" applyProtection="0"/>
    <xf numFmtId="0" fontId="11" fillId="35" borderId="0" applyNumberFormat="0" applyBorder="0" applyAlignment="0" applyProtection="0"/>
    <xf numFmtId="0" fontId="37" fillId="36" borderId="0" applyNumberFormat="0" applyBorder="0" applyAlignment="0" applyProtection="0"/>
    <xf numFmtId="0" fontId="12" fillId="3" borderId="0" applyNumberFormat="0" applyBorder="0" applyAlignment="0" applyProtection="0"/>
    <xf numFmtId="0" fontId="38" fillId="37" borderId="1" applyNumberFormat="0" applyAlignment="0" applyProtection="0"/>
    <xf numFmtId="0" fontId="13" fillId="38" borderId="2" applyNumberFormat="0" applyAlignment="0" applyProtection="0"/>
    <xf numFmtId="0" fontId="39" fillId="39" borderId="3" applyNumberFormat="0" applyAlignment="0" applyProtection="0"/>
    <xf numFmtId="0" fontId="14" fillId="4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9" fillId="4" borderId="0" applyNumberFormat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42" fillId="0" borderId="7" applyNumberFormat="0" applyFill="0" applyAlignment="0" applyProtection="0"/>
    <xf numFmtId="0" fontId="17" fillId="0" borderId="8" applyNumberFormat="0" applyFill="0" applyAlignment="0" applyProtection="0"/>
    <xf numFmtId="0" fontId="43" fillId="0" borderId="9" applyNumberFormat="0" applyFill="0" applyAlignment="0" applyProtection="0"/>
    <xf numFmtId="0" fontId="18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41" borderId="1" applyNumberFormat="0" applyAlignment="0" applyProtection="0"/>
    <xf numFmtId="0" fontId="19" fillId="9" borderId="2" applyNumberFormat="0" applyAlignment="0" applyProtection="0"/>
    <xf numFmtId="0" fontId="27" fillId="0" borderId="11">
      <alignment vertical="center"/>
      <protection/>
    </xf>
    <xf numFmtId="0" fontId="28" fillId="0" borderId="11">
      <alignment vertical="center"/>
      <protection/>
    </xf>
    <xf numFmtId="0" fontId="45" fillId="0" borderId="12" applyNumberFormat="0" applyFill="0" applyAlignment="0" applyProtection="0"/>
    <xf numFmtId="0" fontId="20" fillId="0" borderId="13" applyNumberFormat="0" applyFill="0" applyAlignment="0" applyProtection="0"/>
    <xf numFmtId="0" fontId="46" fillId="42" borderId="0" applyNumberFormat="0" applyBorder="0" applyAlignment="0" applyProtection="0"/>
    <xf numFmtId="0" fontId="21" fillId="43" borderId="0" applyNumberFormat="0" applyBorder="0" applyAlignment="0" applyProtection="0"/>
    <xf numFmtId="0" fontId="35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44" borderId="14" applyNumberFormat="0" applyFont="0" applyAlignment="0" applyProtection="0"/>
    <xf numFmtId="0" fontId="0" fillId="45" borderId="15" applyNumberFormat="0" applyFont="0" applyAlignment="0" applyProtection="0"/>
    <xf numFmtId="0" fontId="47" fillId="37" borderId="16" applyNumberFormat="0" applyAlignment="0" applyProtection="0"/>
    <xf numFmtId="0" fontId="22" fillId="38" borderId="1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24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410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9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91" fontId="0" fillId="0" borderId="0" xfId="0" applyNumberFormat="1" applyFont="1" applyAlignment="1">
      <alignment horizontal="left" vertical="center" wrapText="1"/>
    </xf>
    <xf numFmtId="43" fontId="0" fillId="0" borderId="0" xfId="0" applyNumberFormat="1" applyFont="1" applyAlignment="1">
      <alignment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43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46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right" vertical="center"/>
    </xf>
    <xf numFmtId="43" fontId="1" fillId="0" borderId="20" xfId="0" applyNumberFormat="1" applyFont="1" applyFill="1" applyBorder="1" applyAlignment="1">
      <alignment vertical="center"/>
    </xf>
    <xf numFmtId="43" fontId="0" fillId="0" borderId="2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43" fontId="9" fillId="0" borderId="0" xfId="0" applyNumberFormat="1" applyFont="1" applyFill="1" applyBorder="1" applyAlignment="1">
      <alignment vertical="center"/>
    </xf>
    <xf numFmtId="20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0" fontId="0" fillId="47" borderId="21" xfId="0" applyFont="1" applyFill="1" applyBorder="1" applyAlignment="1">
      <alignment horizontal="center" vertical="center" wrapText="1"/>
    </xf>
    <xf numFmtId="0" fontId="0" fillId="47" borderId="22" xfId="0" applyFont="1" applyFill="1" applyBorder="1" applyAlignment="1">
      <alignment horizontal="center" vertical="center" wrapText="1"/>
    </xf>
    <xf numFmtId="0" fontId="0" fillId="47" borderId="0" xfId="0" applyFont="1" applyFill="1" applyBorder="1" applyAlignment="1">
      <alignment horizontal="center" vertical="center" wrapText="1"/>
    </xf>
    <xf numFmtId="43" fontId="0" fillId="47" borderId="23" xfId="0" applyNumberFormat="1" applyFont="1" applyFill="1" applyBorder="1" applyAlignment="1">
      <alignment horizontal="center" vertical="center" wrapText="1"/>
    </xf>
    <xf numFmtId="0" fontId="0" fillId="47" borderId="23" xfId="0" applyFont="1" applyFill="1" applyBorder="1" applyAlignment="1">
      <alignment horizontal="center" vertical="center" wrapText="1"/>
    </xf>
    <xf numFmtId="43" fontId="0" fillId="47" borderId="23" xfId="0" applyNumberFormat="1" applyFont="1" applyFill="1" applyBorder="1" applyAlignment="1">
      <alignment vertical="center" wrapText="1"/>
    </xf>
    <xf numFmtId="0" fontId="0" fillId="47" borderId="24" xfId="0" applyFont="1" applyFill="1" applyBorder="1" applyAlignment="1">
      <alignment vertical="center" wrapText="1"/>
    </xf>
    <xf numFmtId="0" fontId="0" fillId="47" borderId="25" xfId="0" applyFont="1" applyFill="1" applyBorder="1" applyAlignment="1">
      <alignment vertical="center" wrapText="1"/>
    </xf>
    <xf numFmtId="43" fontId="0" fillId="47" borderId="26" xfId="0" applyNumberFormat="1" applyFont="1" applyFill="1" applyBorder="1" applyAlignment="1">
      <alignment horizontal="center" vertical="center" wrapText="1"/>
    </xf>
    <xf numFmtId="171" fontId="51" fillId="47" borderId="0" xfId="0" applyNumberFormat="1" applyFont="1" applyFill="1" applyBorder="1" applyAlignment="1">
      <alignment horizontal="center" vertical="center" wrapText="1"/>
    </xf>
    <xf numFmtId="171" fontId="52" fillId="47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4" fontId="52" fillId="0" borderId="0" xfId="0" applyNumberFormat="1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 wrapText="1"/>
    </xf>
    <xf numFmtId="171" fontId="52" fillId="0" borderId="0" xfId="0" applyNumberFormat="1" applyFont="1" applyAlignment="1">
      <alignment horizontal="right" vertical="center" wrapText="1"/>
    </xf>
    <xf numFmtId="0" fontId="52" fillId="0" borderId="0" xfId="0" applyFont="1" applyAlignment="1">
      <alignment horizontal="left" vertical="center" wrapText="1"/>
    </xf>
    <xf numFmtId="43" fontId="0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91" fontId="0" fillId="0" borderId="0" xfId="0" applyNumberFormat="1" applyFont="1" applyAlignment="1">
      <alignment horizontal="left" vertical="center" wrapText="1"/>
    </xf>
    <xf numFmtId="201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vertical="center"/>
    </xf>
    <xf numFmtId="0" fontId="0" fillId="47" borderId="28" xfId="0" applyFont="1" applyFill="1" applyBorder="1" applyAlignment="1">
      <alignment horizontal="left" vertical="center" wrapText="1"/>
    </xf>
    <xf numFmtId="0" fontId="0" fillId="47" borderId="2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2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1" fontId="0" fillId="0" borderId="0" xfId="0" applyNumberFormat="1" applyFont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91" fontId="0" fillId="0" borderId="0" xfId="0" applyNumberFormat="1" applyFont="1" applyAlignment="1">
      <alignment horizontal="left" vertical="center" wrapText="1"/>
    </xf>
    <xf numFmtId="20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left" vertical="center"/>
    </xf>
    <xf numFmtId="0" fontId="1" fillId="0" borderId="2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47" borderId="0" xfId="0" applyFont="1" applyFill="1" applyAlignment="1">
      <alignment horizontal="center" vertical="center" wrapText="1"/>
    </xf>
    <xf numFmtId="0" fontId="0" fillId="47" borderId="0" xfId="0" applyFont="1" applyFill="1" applyAlignment="1">
      <alignment vertical="center" wrapText="1"/>
    </xf>
    <xf numFmtId="171" fontId="0" fillId="47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" fontId="0" fillId="0" borderId="0" xfId="69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2" fontId="0" fillId="0" borderId="0" xfId="69" applyNumberFormat="1" applyFont="1" applyFill="1" applyBorder="1" applyAlignment="1" applyProtection="1">
      <alignment vertical="center"/>
      <protection/>
    </xf>
    <xf numFmtId="0" fontId="0" fillId="38" borderId="30" xfId="0" applyFont="1" applyFill="1" applyBorder="1" applyAlignment="1" applyProtection="1">
      <alignment horizontal="center" vertical="center" wrapText="1"/>
      <protection/>
    </xf>
    <xf numFmtId="43" fontId="0" fillId="47" borderId="20" xfId="69" applyNumberFormat="1" applyFont="1" applyFill="1" applyBorder="1" applyAlignment="1" applyProtection="1">
      <alignment horizontal="center" vertical="center" wrapText="1"/>
      <protection/>
    </xf>
    <xf numFmtId="171" fontId="0" fillId="47" borderId="20" xfId="0" applyNumberFormat="1" applyFont="1" applyFill="1" applyBorder="1" applyAlignment="1">
      <alignment vertical="center" wrapText="1"/>
    </xf>
    <xf numFmtId="43" fontId="0" fillId="47" borderId="20" xfId="0" applyNumberFormat="1" applyFont="1" applyFill="1" applyBorder="1" applyAlignment="1">
      <alignment vertical="center" wrapText="1"/>
    </xf>
    <xf numFmtId="43" fontId="0" fillId="47" borderId="20" xfId="0" applyNumberFormat="1" applyFont="1" applyFill="1" applyBorder="1" applyAlignment="1" applyProtection="1">
      <alignment horizontal="center" vertical="center" wrapText="1"/>
      <protection/>
    </xf>
    <xf numFmtId="43" fontId="0" fillId="0" borderId="20" xfId="0" applyNumberFormat="1" applyFont="1" applyFill="1" applyBorder="1" applyAlignment="1">
      <alignment horizontal="center" vertical="center" wrapText="1"/>
    </xf>
    <xf numFmtId="43" fontId="0" fillId="0" borderId="20" xfId="0" applyNumberFormat="1" applyFont="1" applyFill="1" applyBorder="1" applyAlignment="1" applyProtection="1">
      <alignment horizontal="center" vertical="center" wrapText="1"/>
      <protection/>
    </xf>
    <xf numFmtId="43" fontId="0" fillId="0" borderId="20" xfId="69" applyNumberFormat="1" applyFont="1" applyFill="1" applyBorder="1" applyAlignment="1" applyProtection="1">
      <alignment horizontal="center" vertical="center" wrapText="1"/>
      <protection/>
    </xf>
    <xf numFmtId="0" fontId="0" fillId="47" borderId="20" xfId="0" applyFont="1" applyFill="1" applyBorder="1" applyAlignment="1" applyProtection="1">
      <alignment horizontal="center" vertical="center" wrapText="1"/>
      <protection/>
    </xf>
    <xf numFmtId="2" fontId="0" fillId="47" borderId="20" xfId="0" applyNumberFormat="1" applyFont="1" applyFill="1" applyBorder="1" applyAlignment="1">
      <alignment horizontal="center" vertical="center" wrapText="1"/>
    </xf>
    <xf numFmtId="0" fontId="0" fillId="0" borderId="20" xfId="99" applyFont="1" applyBorder="1" applyAlignment="1">
      <alignment horizontal="right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43" fontId="0" fillId="0" borderId="31" xfId="0" applyNumberFormat="1" applyFont="1" applyFill="1" applyBorder="1" applyAlignment="1">
      <alignment horizontal="center" vertical="center" wrapText="1"/>
    </xf>
    <xf numFmtId="43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47" borderId="32" xfId="0" applyFont="1" applyFill="1" applyBorder="1" applyAlignment="1" applyProtection="1">
      <alignment horizontal="center" vertical="center" wrapText="1"/>
      <protection/>
    </xf>
    <xf numFmtId="0" fontId="0" fillId="47" borderId="33" xfId="0" applyFont="1" applyFill="1" applyBorder="1" applyAlignment="1" applyProtection="1">
      <alignment horizontal="center" vertical="center" wrapText="1"/>
      <protection/>
    </xf>
    <xf numFmtId="0" fontId="0" fillId="0" borderId="33" xfId="99" applyFont="1" applyBorder="1" applyAlignment="1">
      <alignment horizontal="left" vertical="center" wrapText="1"/>
      <protection/>
    </xf>
    <xf numFmtId="2" fontId="0" fillId="47" borderId="33" xfId="0" applyNumberFormat="1" applyFont="1" applyFill="1" applyBorder="1" applyAlignment="1">
      <alignment horizontal="center" vertical="center" wrapText="1"/>
    </xf>
    <xf numFmtId="43" fontId="0" fillId="47" borderId="33" xfId="69" applyNumberFormat="1" applyFont="1" applyFill="1" applyBorder="1" applyAlignment="1" applyProtection="1">
      <alignment horizontal="center" vertical="center" wrapText="1"/>
      <protection/>
    </xf>
    <xf numFmtId="171" fontId="0" fillId="47" borderId="33" xfId="0" applyNumberFormat="1" applyFont="1" applyFill="1" applyBorder="1" applyAlignment="1">
      <alignment vertical="center" wrapText="1"/>
    </xf>
    <xf numFmtId="43" fontId="0" fillId="47" borderId="33" xfId="0" applyNumberFormat="1" applyFont="1" applyFill="1" applyBorder="1" applyAlignment="1">
      <alignment vertical="center" wrapText="1"/>
    </xf>
    <xf numFmtId="43" fontId="0" fillId="47" borderId="33" xfId="0" applyNumberFormat="1" applyFont="1" applyFill="1" applyBorder="1" applyAlignment="1" applyProtection="1">
      <alignment horizontal="center" vertical="center" wrapText="1"/>
      <protection/>
    </xf>
    <xf numFmtId="43" fontId="0" fillId="47" borderId="34" xfId="0" applyNumberFormat="1" applyFont="1" applyFill="1" applyBorder="1" applyAlignment="1" applyProtection="1">
      <alignment horizontal="center" vertical="center" wrapText="1"/>
      <protection/>
    </xf>
    <xf numFmtId="0" fontId="0" fillId="47" borderId="35" xfId="0" applyFont="1" applyFill="1" applyBorder="1" applyAlignment="1" applyProtection="1">
      <alignment horizontal="center" vertical="center" wrapText="1"/>
      <protection/>
    </xf>
    <xf numFmtId="43" fontId="0" fillId="47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99" applyFont="1" applyBorder="1" applyAlignment="1">
      <alignment horizontal="right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43" fontId="0" fillId="0" borderId="38" xfId="0" applyNumberFormat="1" applyFont="1" applyFill="1" applyBorder="1" applyAlignment="1">
      <alignment horizontal="center" vertical="center" wrapText="1"/>
    </xf>
    <xf numFmtId="43" fontId="0" fillId="0" borderId="38" xfId="0" applyNumberFormat="1" applyFont="1" applyFill="1" applyBorder="1" applyAlignment="1" applyProtection="1">
      <alignment horizontal="center" vertical="center" wrapText="1"/>
      <protection/>
    </xf>
    <xf numFmtId="43" fontId="0" fillId="0" borderId="38" xfId="69" applyNumberFormat="1" applyFont="1" applyFill="1" applyBorder="1" applyAlignment="1" applyProtection="1">
      <alignment horizontal="center" vertical="center" wrapText="1"/>
      <protection/>
    </xf>
    <xf numFmtId="43" fontId="0" fillId="0" borderId="39" xfId="0" applyNumberFormat="1" applyFont="1" applyFill="1" applyBorder="1" applyAlignment="1" applyProtection="1">
      <alignment horizontal="center" vertical="center" wrapText="1"/>
      <protection/>
    </xf>
    <xf numFmtId="43" fontId="1" fillId="0" borderId="31" xfId="0" applyNumberFormat="1" applyFont="1" applyFill="1" applyBorder="1" applyAlignment="1" applyProtection="1">
      <alignment horizontal="center" vertical="center" wrapText="1"/>
      <protection/>
    </xf>
    <xf numFmtId="43" fontId="1" fillId="0" borderId="31" xfId="69" applyNumberFormat="1" applyFont="1" applyFill="1" applyBorder="1" applyAlignment="1" applyProtection="1">
      <alignment horizontal="center" vertical="center" wrapText="1"/>
      <protection/>
    </xf>
    <xf numFmtId="0" fontId="1" fillId="0" borderId="31" xfId="99" applyFont="1" applyBorder="1" applyAlignment="1">
      <alignment horizontal="right" vertical="center" wrapText="1"/>
      <protection/>
    </xf>
    <xf numFmtId="0" fontId="0" fillId="0" borderId="20" xfId="0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43" fontId="0" fillId="47" borderId="20" xfId="0" applyNumberFormat="1" applyFont="1" applyFill="1" applyBorder="1" applyAlignment="1">
      <alignment horizontal="center" vertical="center" wrapText="1"/>
    </xf>
    <xf numFmtId="43" fontId="0" fillId="0" borderId="20" xfId="0" applyNumberFormat="1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vertical="center" wrapText="1"/>
    </xf>
    <xf numFmtId="0" fontId="0" fillId="0" borderId="20" xfId="73" applyFont="1" applyFill="1" applyBorder="1" applyAlignment="1">
      <alignment horizontal="left" vertical="center" wrapText="1"/>
      <protection/>
    </xf>
    <xf numFmtId="0" fontId="0" fillId="0" borderId="20" xfId="73" applyFont="1" applyFill="1" applyBorder="1" applyAlignment="1">
      <alignment horizontal="center" vertical="center" wrapText="1"/>
      <protection/>
    </xf>
    <xf numFmtId="2" fontId="1" fillId="0" borderId="20" xfId="0" applyNumberFormat="1" applyFont="1" applyFill="1" applyBorder="1" applyAlignment="1">
      <alignment vertical="center" wrapText="1"/>
    </xf>
    <xf numFmtId="171" fontId="0" fillId="47" borderId="20" xfId="0" applyNumberFormat="1" applyFont="1" applyFill="1" applyBorder="1" applyAlignment="1">
      <alignment horizontal="center" vertical="center" wrapText="1"/>
    </xf>
    <xf numFmtId="0" fontId="1" fillId="0" borderId="20" xfId="99" applyFont="1" applyBorder="1" applyAlignment="1">
      <alignment horizontal="right" vertical="center" wrapText="1"/>
      <protection/>
    </xf>
    <xf numFmtId="43" fontId="1" fillId="0" borderId="20" xfId="0" applyNumberFormat="1" applyFont="1" applyFill="1" applyBorder="1" applyAlignment="1" applyProtection="1">
      <alignment horizontal="center" vertical="center" wrapText="1"/>
      <protection/>
    </xf>
    <xf numFmtId="43" fontId="1" fillId="0" borderId="20" xfId="69" applyNumberFormat="1" applyFont="1" applyFill="1" applyBorder="1" applyAlignment="1" applyProtection="1">
      <alignment horizontal="center" vertical="center" wrapText="1"/>
      <protection/>
    </xf>
    <xf numFmtId="0" fontId="0" fillId="47" borderId="20" xfId="0" applyFont="1" applyFill="1" applyBorder="1" applyAlignment="1">
      <alignment horizontal="center" vertical="center" wrapText="1"/>
    </xf>
    <xf numFmtId="0" fontId="0" fillId="47" borderId="20" xfId="0" applyFont="1" applyFill="1" applyBorder="1" applyAlignment="1">
      <alignment horizontal="left" vertical="center" wrapText="1"/>
    </xf>
    <xf numFmtId="0" fontId="0" fillId="47" borderId="20" xfId="0" applyFont="1" applyFill="1" applyBorder="1" applyAlignment="1">
      <alignment vertical="center" wrapText="1"/>
    </xf>
    <xf numFmtId="0" fontId="0" fillId="47" borderId="20" xfId="0" applyFont="1" applyFill="1" applyBorder="1" applyAlignment="1">
      <alignment horizontal="center" vertical="center"/>
    </xf>
    <xf numFmtId="43" fontId="0" fillId="47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right" vertical="center" wrapText="1"/>
    </xf>
    <xf numFmtId="2" fontId="0" fillId="47" borderId="20" xfId="0" applyNumberFormat="1" applyFont="1" applyFill="1" applyBorder="1" applyAlignment="1">
      <alignment horizontal="left" vertical="center" wrapText="1"/>
    </xf>
    <xf numFmtId="0" fontId="0" fillId="47" borderId="20" xfId="0" applyFont="1" applyFill="1" applyBorder="1" applyAlignment="1">
      <alignment horizontal="right" vertical="center" wrapText="1"/>
    </xf>
    <xf numFmtId="0" fontId="1" fillId="47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171" fontId="0" fillId="0" borderId="20" xfId="0" applyNumberFormat="1" applyFont="1" applyFill="1" applyBorder="1" applyAlignment="1" applyProtection="1">
      <alignment horizontal="center" vertical="center" wrapText="1"/>
      <protection/>
    </xf>
    <xf numFmtId="43" fontId="1" fillId="47" borderId="20" xfId="0" applyNumberFormat="1" applyFont="1" applyFill="1" applyBorder="1" applyAlignment="1">
      <alignment horizontal="center" vertical="center" wrapText="1"/>
    </xf>
    <xf numFmtId="171" fontId="0" fillId="47" borderId="20" xfId="0" applyNumberFormat="1" applyFont="1" applyFill="1" applyBorder="1" applyAlignment="1" applyProtection="1">
      <alignment horizontal="center" vertical="center" wrapText="1"/>
      <protection/>
    </xf>
    <xf numFmtId="171" fontId="0" fillId="47" borderId="20" xfId="69" applyNumberFormat="1" applyFont="1" applyFill="1" applyBorder="1" applyAlignment="1" applyProtection="1">
      <alignment horizontal="center" vertical="center" wrapText="1"/>
      <protection/>
    </xf>
    <xf numFmtId="2" fontId="0" fillId="0" borderId="20" xfId="0" applyNumberFormat="1" applyFont="1" applyFill="1" applyBorder="1" applyAlignment="1">
      <alignment horizontal="right" vertical="center" wrapText="1"/>
    </xf>
    <xf numFmtId="2" fontId="1" fillId="0" borderId="20" xfId="0" applyNumberFormat="1" applyFont="1" applyFill="1" applyBorder="1" applyAlignment="1">
      <alignment horizontal="left" vertical="center" wrapText="1"/>
    </xf>
    <xf numFmtId="2" fontId="0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171" fontId="0" fillId="0" borderId="20" xfId="69" applyNumberFormat="1" applyFont="1" applyFill="1" applyBorder="1" applyAlignment="1" applyProtection="1">
      <alignment horizontal="center" vertical="center" wrapText="1"/>
      <protection/>
    </xf>
    <xf numFmtId="43" fontId="0" fillId="0" borderId="20" xfId="0" applyNumberFormat="1" applyFont="1" applyFill="1" applyBorder="1" applyAlignment="1">
      <alignment vertical="center"/>
    </xf>
    <xf numFmtId="2" fontId="0" fillId="47" borderId="20" xfId="0" applyNumberFormat="1" applyFont="1" applyFill="1" applyBorder="1" applyAlignment="1">
      <alignment vertical="center" wrapText="1"/>
    </xf>
    <xf numFmtId="2" fontId="0" fillId="47" borderId="20" xfId="0" applyNumberFormat="1" applyFont="1" applyFill="1" applyBorder="1" applyAlignment="1">
      <alignment horizontal="right" vertical="center" wrapText="1"/>
    </xf>
    <xf numFmtId="43" fontId="0" fillId="0" borderId="20" xfId="0" applyNumberFormat="1" applyFont="1" applyFill="1" applyBorder="1" applyAlignment="1" applyProtection="1">
      <alignment horizontal="center" vertical="center"/>
      <protection/>
    </xf>
    <xf numFmtId="43" fontId="0" fillId="47" borderId="20" xfId="0" applyNumberFormat="1" applyFont="1" applyFill="1" applyBorder="1" applyAlignment="1">
      <alignment horizontal="right" vertical="center" wrapText="1"/>
    </xf>
    <xf numFmtId="171" fontId="1" fillId="47" borderId="20" xfId="0" applyNumberFormat="1" applyFont="1" applyFill="1" applyBorder="1" applyAlignment="1" applyProtection="1">
      <alignment horizontal="center" vertical="center" wrapText="1"/>
      <protection/>
    </xf>
    <xf numFmtId="171" fontId="1" fillId="47" borderId="20" xfId="69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left" vertical="center" wrapText="1"/>
    </xf>
    <xf numFmtId="43" fontId="0" fillId="48" borderId="20" xfId="0" applyNumberFormat="1" applyFont="1" applyFill="1" applyBorder="1" applyAlignment="1">
      <alignment horizontal="center" vertical="center" wrapText="1"/>
    </xf>
    <xf numFmtId="43" fontId="1" fillId="47" borderId="20" xfId="0" applyNumberFormat="1" applyFont="1" applyFill="1" applyBorder="1" applyAlignment="1" applyProtection="1">
      <alignment horizontal="center" vertical="center" wrapText="1"/>
      <protection/>
    </xf>
    <xf numFmtId="43" fontId="1" fillId="47" borderId="20" xfId="69" applyNumberFormat="1" applyFont="1" applyFill="1" applyBorder="1" applyAlignment="1" applyProtection="1">
      <alignment horizontal="center" vertical="center" wrapText="1"/>
      <protection/>
    </xf>
    <xf numFmtId="4" fontId="0" fillId="0" borderId="20" xfId="117" applyNumberFormat="1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center" vertical="center" wrapText="1"/>
    </xf>
    <xf numFmtId="43" fontId="0" fillId="0" borderId="20" xfId="137" applyNumberFormat="1" applyFont="1" applyFill="1" applyBorder="1" applyAlignment="1">
      <alignment horizontal="center" vertical="center" wrapText="1"/>
      <protection/>
    </xf>
    <xf numFmtId="43" fontId="0" fillId="0" borderId="20" xfId="128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/>
    </xf>
    <xf numFmtId="0" fontId="0" fillId="0" borderId="20" xfId="0" applyNumberFormat="1" applyFont="1" applyBorder="1" applyAlignment="1">
      <alignment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43" fontId="0" fillId="0" borderId="20" xfId="0" applyNumberFormat="1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right" vertical="center" wrapText="1"/>
    </xf>
    <xf numFmtId="0" fontId="0" fillId="0" borderId="20" xfId="0" applyNumberFormat="1" applyFont="1" applyFill="1" applyBorder="1" applyAlignment="1">
      <alignment horizontal="center" vertical="center"/>
    </xf>
    <xf numFmtId="43" fontId="0" fillId="0" borderId="2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47" borderId="31" xfId="0" applyFont="1" applyFill="1" applyBorder="1" applyAlignment="1" applyProtection="1">
      <alignment horizontal="center" vertical="center" wrapText="1"/>
      <protection/>
    </xf>
    <xf numFmtId="43" fontId="0" fillId="47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43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47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NumberFormat="1" applyFont="1" applyFill="1" applyBorder="1" applyAlignment="1">
      <alignment horizontal="right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43" fontId="0" fillId="0" borderId="38" xfId="0" applyNumberFormat="1" applyFont="1" applyBorder="1" applyAlignment="1">
      <alignment horizontal="center" vertical="center" wrapText="1"/>
    </xf>
    <xf numFmtId="43" fontId="0" fillId="47" borderId="38" xfId="0" applyNumberFormat="1" applyFont="1" applyFill="1" applyBorder="1" applyAlignment="1" applyProtection="1">
      <alignment horizontal="center" vertical="center" wrapText="1"/>
      <protection/>
    </xf>
    <xf numFmtId="0" fontId="0" fillId="38" borderId="40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47" borderId="33" xfId="0" applyFont="1" applyFill="1" applyBorder="1" applyAlignment="1">
      <alignment horizontal="left" vertical="center" wrapText="1"/>
    </xf>
    <xf numFmtId="0" fontId="1" fillId="47" borderId="33" xfId="0" applyFont="1" applyFill="1" applyBorder="1" applyAlignment="1">
      <alignment horizontal="center" vertical="center" wrapText="1"/>
    </xf>
    <xf numFmtId="43" fontId="1" fillId="47" borderId="33" xfId="0" applyNumberFormat="1" applyFont="1" applyFill="1" applyBorder="1" applyAlignment="1">
      <alignment horizontal="center" vertical="center" wrapText="1"/>
    </xf>
    <xf numFmtId="43" fontId="0" fillId="0" borderId="33" xfId="0" applyNumberFormat="1" applyFont="1" applyFill="1" applyBorder="1" applyAlignment="1" applyProtection="1">
      <alignment horizontal="center" vertical="center" wrapText="1"/>
      <protection/>
    </xf>
    <xf numFmtId="43" fontId="0" fillId="0" borderId="33" xfId="69" applyNumberFormat="1" applyFont="1" applyFill="1" applyBorder="1" applyAlignment="1" applyProtection="1">
      <alignment horizontal="center" vertical="center" wrapText="1"/>
      <protection/>
    </xf>
    <xf numFmtId="43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47" borderId="37" xfId="0" applyFont="1" applyFill="1" applyBorder="1" applyAlignment="1" applyProtection="1">
      <alignment horizontal="center" vertical="center" wrapText="1"/>
      <protection/>
    </xf>
    <xf numFmtId="0" fontId="0" fillId="47" borderId="38" xfId="0" applyFont="1" applyFill="1" applyBorder="1" applyAlignment="1">
      <alignment horizontal="left" vertical="center" wrapText="1"/>
    </xf>
    <xf numFmtId="0" fontId="0" fillId="47" borderId="38" xfId="0" applyFont="1" applyFill="1" applyBorder="1" applyAlignment="1">
      <alignment horizontal="center" vertical="center" wrapText="1"/>
    </xf>
    <xf numFmtId="171" fontId="0" fillId="47" borderId="38" xfId="0" applyNumberFormat="1" applyFont="1" applyFill="1" applyBorder="1" applyAlignment="1">
      <alignment vertical="center" wrapText="1"/>
    </xf>
    <xf numFmtId="43" fontId="0" fillId="47" borderId="38" xfId="0" applyNumberFormat="1" applyFont="1" applyFill="1" applyBorder="1" applyAlignment="1">
      <alignment vertical="center" wrapText="1"/>
    </xf>
    <xf numFmtId="0" fontId="0" fillId="38" borderId="38" xfId="0" applyFont="1" applyFill="1" applyBorder="1" applyAlignment="1" applyProtection="1">
      <alignment horizontal="center" vertical="center" wrapText="1"/>
      <protection/>
    </xf>
    <xf numFmtId="0" fontId="0" fillId="38" borderId="39" xfId="0" applyFont="1" applyFill="1" applyBorder="1" applyAlignment="1" applyProtection="1">
      <alignment horizontal="center" vertical="center" wrapText="1"/>
      <protection/>
    </xf>
    <xf numFmtId="0" fontId="1" fillId="47" borderId="33" xfId="0" applyFont="1" applyFill="1" applyBorder="1" applyAlignment="1">
      <alignment horizontal="right" vertical="center" wrapText="1"/>
    </xf>
    <xf numFmtId="0" fontId="0" fillId="47" borderId="33" xfId="0" applyFont="1" applyFill="1" applyBorder="1" applyAlignment="1">
      <alignment horizontal="center" vertical="center" wrapText="1"/>
    </xf>
    <xf numFmtId="43" fontId="1" fillId="0" borderId="33" xfId="0" applyNumberFormat="1" applyFont="1" applyFill="1" applyBorder="1" applyAlignment="1" applyProtection="1">
      <alignment horizontal="center" vertical="center" wrapText="1"/>
      <protection/>
    </xf>
    <xf numFmtId="43" fontId="1" fillId="0" borderId="33" xfId="69" applyNumberFormat="1" applyFont="1" applyFill="1" applyBorder="1" applyAlignment="1" applyProtection="1">
      <alignment horizontal="center" vertical="center" wrapText="1"/>
      <protection/>
    </xf>
    <xf numFmtId="43" fontId="1" fillId="0" borderId="34" xfId="0" applyNumberFormat="1" applyFont="1" applyFill="1" applyBorder="1" applyAlignment="1" applyProtection="1">
      <alignment horizontal="center" vertical="center" wrapText="1"/>
      <protection/>
    </xf>
    <xf numFmtId="43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1" fillId="0" borderId="38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horizontal="left" vertical="center" wrapText="1"/>
    </xf>
    <xf numFmtId="43" fontId="1" fillId="0" borderId="38" xfId="0" applyNumberFormat="1" applyFont="1" applyFill="1" applyBorder="1" applyAlignment="1">
      <alignment horizontal="right" vertical="center"/>
    </xf>
    <xf numFmtId="43" fontId="1" fillId="0" borderId="39" xfId="0" applyNumberFormat="1" applyFont="1" applyFill="1" applyBorder="1" applyAlignment="1">
      <alignment horizontal="right" vertical="center"/>
    </xf>
    <xf numFmtId="0" fontId="53" fillId="0" borderId="20" xfId="0" applyFont="1" applyBorder="1" applyAlignment="1">
      <alignment horizontal="left" vertical="center" wrapText="1"/>
    </xf>
    <xf numFmtId="2" fontId="2" fillId="0" borderId="20" xfId="0" applyNumberFormat="1" applyFont="1" applyFill="1" applyBorder="1" applyAlignment="1">
      <alignment vertical="center" wrapText="1"/>
    </xf>
    <xf numFmtId="2" fontId="2" fillId="47" borderId="20" xfId="0" applyNumberFormat="1" applyFont="1" applyFill="1" applyBorder="1" applyAlignment="1">
      <alignment vertical="center" wrapText="1"/>
    </xf>
    <xf numFmtId="0" fontId="2" fillId="47" borderId="20" xfId="0" applyFont="1" applyFill="1" applyBorder="1" applyAlignment="1">
      <alignment horizontal="left" vertical="center" wrapText="1"/>
    </xf>
    <xf numFmtId="171" fontId="0" fillId="0" borderId="20" xfId="0" applyNumberFormat="1" applyFont="1" applyBorder="1" applyAlignment="1">
      <alignment horizontal="center" vertical="center" wrapText="1"/>
    </xf>
    <xf numFmtId="2" fontId="1" fillId="47" borderId="20" xfId="0" applyNumberFormat="1" applyFont="1" applyFill="1" applyBorder="1" applyAlignment="1">
      <alignment vertical="center" wrapText="1"/>
    </xf>
    <xf numFmtId="43" fontId="0" fillId="0" borderId="31" xfId="69" applyNumberFormat="1" applyFont="1" applyFill="1" applyBorder="1" applyAlignment="1" applyProtection="1">
      <alignment horizontal="center" vertical="center" wrapText="1"/>
      <protection/>
    </xf>
    <xf numFmtId="2" fontId="0" fillId="0" borderId="38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vertical="center" wrapText="1"/>
    </xf>
    <xf numFmtId="2" fontId="0" fillId="0" borderId="38" xfId="0" applyNumberFormat="1" applyFont="1" applyFill="1" applyBorder="1" applyAlignment="1">
      <alignment horizontal="center" vertical="center" wrapText="1"/>
    </xf>
    <xf numFmtId="43" fontId="0" fillId="0" borderId="38" xfId="0" applyNumberFormat="1" applyFont="1" applyFill="1" applyBorder="1" applyAlignment="1">
      <alignment vertical="center" wrapText="1"/>
    </xf>
    <xf numFmtId="43" fontId="0" fillId="47" borderId="38" xfId="69" applyNumberFormat="1" applyFont="1" applyFill="1" applyBorder="1" applyAlignment="1" applyProtection="1">
      <alignment horizontal="center" vertical="center" wrapText="1"/>
      <protection/>
    </xf>
    <xf numFmtId="43" fontId="0" fillId="47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43" fontId="0" fillId="0" borderId="42" xfId="0" applyNumberFormat="1" applyFont="1" applyFill="1" applyBorder="1" applyAlignment="1" applyProtection="1">
      <alignment horizontal="center" vertical="center" wrapText="1"/>
      <protection/>
    </xf>
    <xf numFmtId="2" fontId="1" fillId="0" borderId="33" xfId="0" applyNumberFormat="1" applyFont="1" applyFill="1" applyBorder="1" applyAlignment="1">
      <alignment horizontal="right" vertical="center" wrapText="1"/>
    </xf>
    <xf numFmtId="2" fontId="1" fillId="0" borderId="33" xfId="0" applyNumberFormat="1" applyFont="1" applyFill="1" applyBorder="1" applyAlignment="1">
      <alignment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43" fontId="0" fillId="0" borderId="33" xfId="0" applyNumberFormat="1" applyFont="1" applyFill="1" applyBorder="1" applyAlignment="1">
      <alignment vertical="center" wrapText="1"/>
    </xf>
    <xf numFmtId="43" fontId="1" fillId="47" borderId="33" xfId="69" applyNumberFormat="1" applyFont="1" applyFill="1" applyBorder="1" applyAlignment="1" applyProtection="1">
      <alignment horizontal="center" vertical="center" wrapText="1"/>
      <protection/>
    </xf>
    <xf numFmtId="43" fontId="1" fillId="47" borderId="34" xfId="0" applyNumberFormat="1" applyFont="1" applyFill="1" applyBorder="1" applyAlignment="1" applyProtection="1">
      <alignment horizontal="center" vertical="center" wrapText="1"/>
      <protection/>
    </xf>
    <xf numFmtId="43" fontId="1" fillId="47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99" applyFont="1" applyBorder="1" applyAlignment="1">
      <alignment horizontal="right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43" fontId="0" fillId="0" borderId="33" xfId="0" applyNumberFormat="1" applyFont="1" applyFill="1" applyBorder="1" applyAlignment="1">
      <alignment horizontal="center" vertical="center" wrapText="1"/>
    </xf>
    <xf numFmtId="43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>
      <alignment vertical="center" wrapText="1"/>
    </xf>
    <xf numFmtId="43" fontId="0" fillId="47" borderId="33" xfId="0" applyNumberFormat="1" applyFont="1" applyFill="1" applyBorder="1" applyAlignment="1">
      <alignment horizontal="center" vertical="center" wrapText="1"/>
    </xf>
    <xf numFmtId="0" fontId="0" fillId="0" borderId="38" xfId="73" applyFont="1" applyFill="1" applyBorder="1" applyAlignment="1">
      <alignment horizontal="left" vertical="center" wrapText="1"/>
      <protection/>
    </xf>
    <xf numFmtId="0" fontId="0" fillId="0" borderId="38" xfId="73" applyFont="1" applyFill="1" applyBorder="1" applyAlignment="1">
      <alignment horizontal="center" vertical="center" wrapText="1"/>
      <protection/>
    </xf>
    <xf numFmtId="43" fontId="0" fillId="47" borderId="38" xfId="0" applyNumberFormat="1" applyFont="1" applyFill="1" applyBorder="1" applyAlignment="1">
      <alignment horizontal="center" vertical="center" wrapText="1"/>
    </xf>
    <xf numFmtId="0" fontId="1" fillId="0" borderId="33" xfId="73" applyFont="1" applyFill="1" applyBorder="1" applyAlignment="1">
      <alignment horizontal="right" vertical="center" wrapText="1"/>
      <protection/>
    </xf>
    <xf numFmtId="0" fontId="0" fillId="0" borderId="33" xfId="73" applyFont="1" applyFill="1" applyBorder="1" applyAlignment="1">
      <alignment horizontal="center" vertical="center" wrapText="1"/>
      <protection/>
    </xf>
    <xf numFmtId="0" fontId="0" fillId="46" borderId="31" xfId="0" applyFont="1" applyFill="1" applyBorder="1" applyAlignment="1">
      <alignment horizontal="center" vertical="center" wrapText="1"/>
    </xf>
    <xf numFmtId="0" fontId="0" fillId="46" borderId="43" xfId="0" applyFont="1" applyFill="1" applyBorder="1" applyAlignment="1">
      <alignment horizontal="center" vertical="center" wrapText="1"/>
    </xf>
    <xf numFmtId="0" fontId="0" fillId="47" borderId="43" xfId="0" applyFont="1" applyFill="1" applyBorder="1" applyAlignment="1">
      <alignment vertical="center" wrapText="1"/>
    </xf>
    <xf numFmtId="0" fontId="0" fillId="47" borderId="44" xfId="0" applyFont="1" applyFill="1" applyBorder="1" applyAlignment="1">
      <alignment vertical="center" wrapText="1"/>
    </xf>
    <xf numFmtId="43" fontId="0" fillId="46" borderId="31" xfId="0" applyNumberFormat="1" applyFont="1" applyFill="1" applyBorder="1" applyAlignment="1">
      <alignment vertical="center"/>
    </xf>
    <xf numFmtId="0" fontId="0" fillId="47" borderId="45" xfId="0" applyFont="1" applyFill="1" applyBorder="1" applyAlignment="1">
      <alignment horizontal="center" vertical="center" wrapText="1"/>
    </xf>
    <xf numFmtId="43" fontId="0" fillId="47" borderId="46" xfId="0" applyNumberFormat="1" applyFont="1" applyFill="1" applyBorder="1" applyAlignment="1">
      <alignment horizontal="center" vertical="center" wrapText="1"/>
    </xf>
    <xf numFmtId="43" fontId="0" fillId="47" borderId="47" xfId="0" applyNumberFormat="1" applyFont="1" applyFill="1" applyBorder="1" applyAlignment="1">
      <alignment horizontal="center" vertical="center" wrapText="1"/>
    </xf>
    <xf numFmtId="0" fontId="0" fillId="47" borderId="48" xfId="0" applyFont="1" applyFill="1" applyBorder="1" applyAlignment="1">
      <alignment horizontal="center" vertical="center" wrapText="1"/>
    </xf>
    <xf numFmtId="0" fontId="0" fillId="47" borderId="49" xfId="0" applyFont="1" applyFill="1" applyBorder="1" applyAlignment="1">
      <alignment horizontal="center" vertical="center" wrapText="1"/>
    </xf>
    <xf numFmtId="0" fontId="0" fillId="47" borderId="50" xfId="0" applyFont="1" applyFill="1" applyBorder="1" applyAlignment="1">
      <alignment vertical="center" wrapText="1"/>
    </xf>
    <xf numFmtId="0" fontId="0" fillId="47" borderId="51" xfId="0" applyFont="1" applyFill="1" applyBorder="1" applyAlignment="1">
      <alignment vertical="center" wrapText="1"/>
    </xf>
    <xf numFmtId="43" fontId="0" fillId="47" borderId="49" xfId="0" applyNumberFormat="1" applyFont="1" applyFill="1" applyBorder="1" applyAlignment="1">
      <alignment vertical="center" wrapText="1"/>
    </xf>
    <xf numFmtId="43" fontId="0" fillId="47" borderId="49" xfId="0" applyNumberFormat="1" applyFont="1" applyFill="1" applyBorder="1" applyAlignment="1">
      <alignment horizontal="center" vertical="center" wrapText="1"/>
    </xf>
    <xf numFmtId="43" fontId="0" fillId="47" borderId="52" xfId="0" applyNumberFormat="1" applyFont="1" applyFill="1" applyBorder="1" applyAlignment="1">
      <alignment horizontal="center" vertical="center" wrapText="1"/>
    </xf>
    <xf numFmtId="0" fontId="0" fillId="47" borderId="53" xfId="0" applyFont="1" applyFill="1" applyBorder="1" applyAlignment="1">
      <alignment horizontal="center" vertical="center" wrapText="1"/>
    </xf>
    <xf numFmtId="0" fontId="0" fillId="47" borderId="54" xfId="0" applyFont="1" applyFill="1" applyBorder="1" applyAlignment="1">
      <alignment horizontal="center" vertical="center" wrapText="1"/>
    </xf>
    <xf numFmtId="0" fontId="0" fillId="47" borderId="55" xfId="0" applyFont="1" applyFill="1" applyBorder="1" applyAlignment="1">
      <alignment horizontal="center" vertical="center" wrapText="1"/>
    </xf>
    <xf numFmtId="0" fontId="0" fillId="38" borderId="38" xfId="0" applyFont="1" applyFill="1" applyBorder="1" applyAlignment="1">
      <alignment horizontal="center" vertical="center" wrapText="1"/>
    </xf>
    <xf numFmtId="0" fontId="0" fillId="38" borderId="56" xfId="0" applyFont="1" applyFill="1" applyBorder="1" applyAlignment="1">
      <alignment horizontal="center" vertical="center" wrapText="1"/>
    </xf>
    <xf numFmtId="0" fontId="0" fillId="38" borderId="39" xfId="0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right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43" fontId="0" fillId="0" borderId="33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right" vertical="center" wrapText="1"/>
    </xf>
    <xf numFmtId="43" fontId="1" fillId="47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>
      <alignment horizontal="left" vertical="center" wrapText="1"/>
    </xf>
    <xf numFmtId="43" fontId="0" fillId="47" borderId="31" xfId="69" applyNumberFormat="1" applyFont="1" applyFill="1" applyBorder="1" applyAlignment="1" applyProtection="1">
      <alignment horizontal="center" vertical="center" wrapText="1"/>
      <protection/>
    </xf>
    <xf numFmtId="43" fontId="0" fillId="47" borderId="42" xfId="0" applyNumberFormat="1" applyFont="1" applyFill="1" applyBorder="1" applyAlignment="1" applyProtection="1">
      <alignment horizontal="center" vertical="center" wrapText="1"/>
      <protection/>
    </xf>
    <xf numFmtId="43" fontId="0" fillId="47" borderId="33" xfId="0" applyNumberFormat="1" applyFont="1" applyFill="1" applyBorder="1" applyAlignment="1">
      <alignment horizontal="right" vertical="center" wrapText="1"/>
    </xf>
    <xf numFmtId="171" fontId="0" fillId="47" borderId="33" xfId="0" applyNumberFormat="1" applyFont="1" applyFill="1" applyBorder="1" applyAlignment="1" applyProtection="1">
      <alignment horizontal="center" vertical="center" wrapText="1"/>
      <protection/>
    </xf>
    <xf numFmtId="171" fontId="1" fillId="47" borderId="33" xfId="0" applyNumberFormat="1" applyFont="1" applyFill="1" applyBorder="1" applyAlignment="1" applyProtection="1">
      <alignment horizontal="center" vertical="center" wrapText="1"/>
      <protection/>
    </xf>
    <xf numFmtId="171" fontId="1" fillId="47" borderId="33" xfId="69" applyNumberFormat="1" applyFont="1" applyFill="1" applyBorder="1" applyAlignment="1" applyProtection="1">
      <alignment horizontal="center" vertical="center" wrapText="1"/>
      <protection/>
    </xf>
    <xf numFmtId="171" fontId="1" fillId="47" borderId="34" xfId="0" applyNumberFormat="1" applyFont="1" applyFill="1" applyBorder="1" applyAlignment="1" applyProtection="1">
      <alignment horizontal="center" vertical="center" wrapText="1"/>
      <protection/>
    </xf>
    <xf numFmtId="171" fontId="1" fillId="47" borderId="36" xfId="0" applyNumberFormat="1" applyFont="1" applyFill="1" applyBorder="1" applyAlignment="1" applyProtection="1">
      <alignment horizontal="center" vertical="center" wrapText="1"/>
      <protection/>
    </xf>
    <xf numFmtId="171" fontId="0" fillId="47" borderId="36" xfId="0" applyNumberFormat="1" applyFont="1" applyFill="1" applyBorder="1" applyAlignment="1" applyProtection="1">
      <alignment horizontal="center" vertical="center" wrapText="1"/>
      <protection/>
    </xf>
    <xf numFmtId="43" fontId="0" fillId="47" borderId="38" xfId="0" applyNumberFormat="1" applyFont="1" applyFill="1" applyBorder="1" applyAlignment="1">
      <alignment horizontal="right" vertical="center" wrapText="1"/>
    </xf>
    <xf numFmtId="171" fontId="0" fillId="47" borderId="38" xfId="0" applyNumberFormat="1" applyFont="1" applyFill="1" applyBorder="1" applyAlignment="1" applyProtection="1">
      <alignment horizontal="center" vertical="center" wrapText="1"/>
      <protection/>
    </xf>
    <xf numFmtId="171" fontId="0" fillId="47" borderId="38" xfId="69" applyNumberFormat="1" applyFont="1" applyFill="1" applyBorder="1" applyAlignment="1" applyProtection="1">
      <alignment horizontal="center" vertical="center" wrapText="1"/>
      <protection/>
    </xf>
    <xf numFmtId="171" fontId="0" fillId="47" borderId="39" xfId="0" applyNumberFormat="1" applyFont="1" applyFill="1" applyBorder="1" applyAlignment="1" applyProtection="1">
      <alignment horizontal="center" vertical="center" wrapText="1"/>
      <protection/>
    </xf>
    <xf numFmtId="2" fontId="1" fillId="47" borderId="33" xfId="0" applyNumberFormat="1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1" fillId="0" borderId="33" xfId="0" applyFont="1" applyFill="1" applyBorder="1" applyAlignment="1">
      <alignment horizontal="right" vertical="center" wrapText="1"/>
    </xf>
    <xf numFmtId="171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38" borderId="30" xfId="0" applyFont="1" applyFill="1" applyBorder="1" applyAlignment="1">
      <alignment horizontal="center" vertical="center" wrapText="1"/>
    </xf>
    <xf numFmtId="0" fontId="1" fillId="38" borderId="5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right" vertical="center"/>
    </xf>
    <xf numFmtId="43" fontId="1" fillId="0" borderId="31" xfId="0" applyNumberFormat="1" applyFont="1" applyFill="1" applyBorder="1" applyAlignment="1">
      <alignment vertical="center"/>
    </xf>
    <xf numFmtId="0" fontId="0" fillId="47" borderId="58" xfId="0" applyFont="1" applyFill="1" applyBorder="1" applyAlignment="1">
      <alignment horizontal="center" vertical="center" wrapText="1"/>
    </xf>
    <xf numFmtId="0" fontId="0" fillId="47" borderId="59" xfId="0" applyFont="1" applyFill="1" applyBorder="1" applyAlignment="1">
      <alignment horizontal="center" vertical="center" wrapText="1"/>
    </xf>
    <xf numFmtId="43" fontId="0" fillId="47" borderId="59" xfId="0" applyNumberFormat="1" applyFont="1" applyFill="1" applyBorder="1" applyAlignment="1">
      <alignment vertical="center" wrapText="1"/>
    </xf>
    <xf numFmtId="43" fontId="0" fillId="47" borderId="59" xfId="0" applyNumberFormat="1" applyFont="1" applyFill="1" applyBorder="1" applyAlignment="1">
      <alignment horizontal="center" vertical="center" wrapText="1"/>
    </xf>
    <xf numFmtId="43" fontId="0" fillId="47" borderId="60" xfId="0" applyNumberFormat="1" applyFont="1" applyFill="1" applyBorder="1" applyAlignment="1">
      <alignment horizontal="center" vertical="center" wrapText="1"/>
    </xf>
    <xf numFmtId="0" fontId="0" fillId="46" borderId="50" xfId="0" applyFont="1" applyFill="1" applyBorder="1" applyAlignment="1">
      <alignment horizontal="center" vertical="center" wrapText="1"/>
    </xf>
    <xf numFmtId="43" fontId="0" fillId="46" borderId="49" xfId="0" applyNumberFormat="1" applyFont="1" applyFill="1" applyBorder="1" applyAlignment="1">
      <alignment vertical="center"/>
    </xf>
    <xf numFmtId="43" fontId="0" fillId="46" borderId="52" xfId="0" applyNumberFormat="1" applyFont="1" applyFill="1" applyBorder="1" applyAlignment="1">
      <alignment vertical="center"/>
    </xf>
    <xf numFmtId="0" fontId="0" fillId="38" borderId="32" xfId="0" applyFont="1" applyFill="1" applyBorder="1" applyAlignment="1">
      <alignment horizontal="center" vertical="center" wrapText="1"/>
    </xf>
    <xf numFmtId="0" fontId="0" fillId="38" borderId="33" xfId="0" applyFont="1" applyFill="1" applyBorder="1" applyAlignment="1">
      <alignment horizontal="center" vertical="center" wrapText="1"/>
    </xf>
    <xf numFmtId="0" fontId="0" fillId="38" borderId="34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171" fontId="0" fillId="0" borderId="62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171" fontId="0" fillId="0" borderId="46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71" fontId="1" fillId="0" borderId="36" xfId="0" applyNumberFormat="1" applyFont="1" applyBorder="1" applyAlignment="1">
      <alignment horizontal="center" vertical="center" wrapText="1"/>
    </xf>
    <xf numFmtId="171" fontId="0" fillId="0" borderId="3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171" fontId="1" fillId="0" borderId="3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35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0" fillId="47" borderId="63" xfId="0" applyFont="1" applyFill="1" applyBorder="1" applyAlignment="1">
      <alignment horizontal="left" vertical="center" wrapText="1"/>
    </xf>
    <xf numFmtId="0" fontId="0" fillId="47" borderId="64" xfId="0" applyFont="1" applyFill="1" applyBorder="1" applyAlignment="1">
      <alignment horizontal="left" vertical="center" wrapText="1"/>
    </xf>
    <xf numFmtId="0" fontId="1" fillId="38" borderId="20" xfId="0" applyFont="1" applyFill="1" applyBorder="1" applyAlignment="1">
      <alignment horizontal="center" vertical="center" wrapText="1"/>
    </xf>
    <xf numFmtId="0" fontId="1" fillId="38" borderId="3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right" vertical="center"/>
    </xf>
    <xf numFmtId="0" fontId="0" fillId="0" borderId="66" xfId="0" applyFont="1" applyFill="1" applyBorder="1" applyAlignment="1">
      <alignment horizontal="right" vertical="center"/>
    </xf>
    <xf numFmtId="0" fontId="0" fillId="0" borderId="67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47" borderId="24" xfId="0" applyFont="1" applyFill="1" applyBorder="1" applyAlignment="1">
      <alignment horizontal="left" vertical="center" wrapText="1"/>
    </xf>
    <xf numFmtId="0" fontId="0" fillId="47" borderId="25" xfId="0" applyFont="1" applyFill="1" applyBorder="1" applyAlignment="1">
      <alignment horizontal="left" vertical="center" wrapText="1"/>
    </xf>
    <xf numFmtId="0" fontId="1" fillId="38" borderId="20" xfId="0" applyFont="1" applyFill="1" applyBorder="1" applyAlignment="1">
      <alignment horizontal="center" vertical="center"/>
    </xf>
    <xf numFmtId="0" fontId="1" fillId="38" borderId="54" xfId="0" applyFont="1" applyFill="1" applyBorder="1" applyAlignment="1">
      <alignment horizontal="center" vertical="center" wrapText="1"/>
    </xf>
    <xf numFmtId="0" fontId="1" fillId="38" borderId="57" xfId="0" applyFont="1" applyFill="1" applyBorder="1" applyAlignment="1">
      <alignment horizontal="center" vertical="center" wrapText="1"/>
    </xf>
    <xf numFmtId="0" fontId="1" fillId="38" borderId="68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38" borderId="22" xfId="0" applyFont="1" applyFill="1" applyBorder="1" applyAlignment="1">
      <alignment horizontal="center" vertical="center" wrapText="1"/>
    </xf>
    <xf numFmtId="0" fontId="0" fillId="38" borderId="69" xfId="0" applyFont="1" applyFill="1" applyBorder="1" applyAlignment="1">
      <alignment horizontal="center" vertical="center" wrapText="1"/>
    </xf>
    <xf numFmtId="0" fontId="0" fillId="38" borderId="70" xfId="0" applyFont="1" applyFill="1" applyBorder="1" applyAlignment="1">
      <alignment horizontal="center" vertical="center" wrapText="1"/>
    </xf>
    <xf numFmtId="0" fontId="0" fillId="38" borderId="7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43" fontId="1" fillId="0" borderId="65" xfId="0" applyNumberFormat="1" applyFont="1" applyFill="1" applyBorder="1" applyAlignment="1">
      <alignment horizontal="center" vertical="center"/>
    </xf>
    <xf numFmtId="174" fontId="1" fillId="0" borderId="67" xfId="0" applyNumberFormat="1" applyFont="1" applyFill="1" applyBorder="1" applyAlignment="1">
      <alignment horizontal="center" vertical="center"/>
    </xf>
    <xf numFmtId="0" fontId="0" fillId="38" borderId="72" xfId="0" applyFont="1" applyFill="1" applyBorder="1" applyAlignment="1" applyProtection="1">
      <alignment horizontal="center" vertical="center" wrapText="1"/>
      <protection/>
    </xf>
    <xf numFmtId="0" fontId="0" fillId="38" borderId="73" xfId="0" applyFont="1" applyFill="1" applyBorder="1" applyAlignment="1" applyProtection="1">
      <alignment horizontal="center" vertical="center" wrapText="1"/>
      <protection/>
    </xf>
    <xf numFmtId="0" fontId="0" fillId="38" borderId="74" xfId="0" applyFont="1" applyFill="1" applyBorder="1" applyAlignment="1" applyProtection="1">
      <alignment horizontal="center" vertical="center" wrapText="1"/>
      <protection/>
    </xf>
    <xf numFmtId="0" fontId="0" fillId="38" borderId="75" xfId="0" applyFont="1" applyFill="1" applyBorder="1" applyAlignment="1" applyProtection="1">
      <alignment horizontal="center" vertical="center" wrapText="1"/>
      <protection/>
    </xf>
    <xf numFmtId="0" fontId="0" fillId="38" borderId="33" xfId="0" applyFont="1" applyFill="1" applyBorder="1" applyAlignment="1" applyProtection="1">
      <alignment horizontal="center" vertical="center" wrapText="1"/>
      <protection/>
    </xf>
    <xf numFmtId="0" fontId="0" fillId="38" borderId="38" xfId="0" applyFont="1" applyFill="1" applyBorder="1" applyAlignment="1" applyProtection="1">
      <alignment horizontal="center" vertical="center" wrapText="1"/>
      <protection/>
    </xf>
    <xf numFmtId="0" fontId="0" fillId="38" borderId="76" xfId="0" applyFont="1" applyFill="1" applyBorder="1" applyAlignment="1">
      <alignment horizontal="center" vertical="center" wrapText="1"/>
    </xf>
    <xf numFmtId="43" fontId="1" fillId="0" borderId="57" xfId="0" applyNumberFormat="1" applyFont="1" applyFill="1" applyBorder="1" applyAlignment="1">
      <alignment horizontal="center" vertical="center"/>
    </xf>
    <xf numFmtId="174" fontId="1" fillId="0" borderId="68" xfId="0" applyNumberFormat="1" applyFont="1" applyFill="1" applyBorder="1" applyAlignment="1">
      <alignment horizontal="center" vertical="center"/>
    </xf>
    <xf numFmtId="0" fontId="0" fillId="38" borderId="54" xfId="0" applyFont="1" applyFill="1" applyBorder="1" applyAlignment="1" applyProtection="1">
      <alignment horizontal="center" vertical="center" wrapText="1"/>
      <protection/>
    </xf>
    <xf numFmtId="0" fontId="0" fillId="38" borderId="30" xfId="0" applyFont="1" applyFill="1" applyBorder="1" applyAlignment="1" applyProtection="1">
      <alignment horizontal="center" vertical="center" wrapText="1"/>
      <protection/>
    </xf>
    <xf numFmtId="0" fontId="0" fillId="38" borderId="53" xfId="0" applyFont="1" applyFill="1" applyBorder="1" applyAlignment="1" applyProtection="1">
      <alignment horizontal="center" vertical="center" wrapText="1"/>
      <protection/>
    </xf>
    <xf numFmtId="0" fontId="0" fillId="38" borderId="33" xfId="0" applyFont="1" applyFill="1" applyBorder="1" applyAlignment="1">
      <alignment horizontal="center" vertical="center" wrapText="1"/>
    </xf>
    <xf numFmtId="0" fontId="0" fillId="38" borderId="38" xfId="0" applyFont="1" applyFill="1" applyBorder="1" applyAlignment="1">
      <alignment horizontal="center" vertical="center" wrapText="1"/>
    </xf>
    <xf numFmtId="0" fontId="0" fillId="38" borderId="33" xfId="0" applyFont="1" applyFill="1" applyBorder="1" applyAlignment="1">
      <alignment horizontal="center" vertical="center"/>
    </xf>
    <xf numFmtId="0" fontId="0" fillId="38" borderId="34" xfId="0" applyFont="1" applyFill="1" applyBorder="1" applyAlignment="1">
      <alignment horizontal="center" vertical="center"/>
    </xf>
    <xf numFmtId="0" fontId="0" fillId="38" borderId="32" xfId="0" applyFont="1" applyFill="1" applyBorder="1" applyAlignment="1">
      <alignment horizontal="center" vertical="center" wrapText="1"/>
    </xf>
    <xf numFmtId="0" fontId="0" fillId="38" borderId="37" xfId="0" applyFont="1" applyFill="1" applyBorder="1" applyAlignment="1">
      <alignment horizontal="center" vertical="center" wrapText="1"/>
    </xf>
    <xf numFmtId="0" fontId="0" fillId="38" borderId="74" xfId="0" applyFont="1" applyFill="1" applyBorder="1" applyAlignment="1">
      <alignment horizontal="center" vertical="center" wrapText="1"/>
    </xf>
    <xf numFmtId="0" fontId="0" fillId="38" borderId="75" xfId="0" applyFont="1" applyFill="1" applyBorder="1" applyAlignment="1">
      <alignment horizontal="center" vertical="center" wrapText="1"/>
    </xf>
    <xf numFmtId="0" fontId="0" fillId="38" borderId="77" xfId="0" applyFont="1" applyFill="1" applyBorder="1" applyAlignment="1">
      <alignment horizontal="center" vertical="center" wrapText="1"/>
    </xf>
    <xf numFmtId="0" fontId="0" fillId="38" borderId="78" xfId="0" applyFont="1" applyFill="1" applyBorder="1" applyAlignment="1">
      <alignment horizontal="center" vertical="center" wrapText="1"/>
    </xf>
    <xf numFmtId="0" fontId="0" fillId="38" borderId="79" xfId="0" applyFont="1" applyFill="1" applyBorder="1" applyAlignment="1">
      <alignment horizontal="center" vertical="center" wrapText="1"/>
    </xf>
    <xf numFmtId="0" fontId="0" fillId="38" borderId="80" xfId="0" applyFont="1" applyFill="1" applyBorder="1" applyAlignment="1">
      <alignment horizontal="center" vertical="center" wrapText="1"/>
    </xf>
    <xf numFmtId="0" fontId="0" fillId="38" borderId="77" xfId="0" applyFont="1" applyFill="1" applyBorder="1" applyAlignment="1" applyProtection="1">
      <alignment horizontal="center" vertical="center" wrapText="1"/>
      <protection/>
    </xf>
    <xf numFmtId="0" fontId="0" fillId="38" borderId="79" xfId="0" applyFont="1" applyFill="1" applyBorder="1" applyAlignment="1" applyProtection="1">
      <alignment horizontal="center" vertical="center" wrapText="1"/>
      <protection/>
    </xf>
    <xf numFmtId="0" fontId="0" fillId="38" borderId="78" xfId="0" applyFont="1" applyFill="1" applyBorder="1" applyAlignment="1" applyProtection="1">
      <alignment horizontal="center" vertical="center" wrapText="1"/>
      <protection/>
    </xf>
    <xf numFmtId="0" fontId="0" fillId="38" borderId="80" xfId="0" applyFont="1" applyFill="1" applyBorder="1" applyAlignment="1" applyProtection="1">
      <alignment horizontal="center" vertical="center" wrapText="1"/>
      <protection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abi" xfId="90"/>
    <cellStyle name="Lietojamais" xfId="91"/>
    <cellStyle name="Linked Cell" xfId="92"/>
    <cellStyle name="Linked Cell 2" xfId="93"/>
    <cellStyle name="Neutral" xfId="94"/>
    <cellStyle name="Neutral 2" xfId="95"/>
    <cellStyle name="Normal 10" xfId="96"/>
    <cellStyle name="Normal 11" xfId="97"/>
    <cellStyle name="Normal 12" xfId="98"/>
    <cellStyle name="Normal 2" xfId="99"/>
    <cellStyle name="Normal 2 2" xfId="100"/>
    <cellStyle name="Normal 2 2 2" xfId="101"/>
    <cellStyle name="Normal 2 3" xfId="102"/>
    <cellStyle name="Normal 2 4" xfId="103"/>
    <cellStyle name="Normal 2_Vidus 5_VS_20120424" xfId="104"/>
    <cellStyle name="Normal 3" xfId="105"/>
    <cellStyle name="Normal 4" xfId="106"/>
    <cellStyle name="Normal 4 2" xfId="107"/>
    <cellStyle name="Normal 5" xfId="108"/>
    <cellStyle name="Normal 6" xfId="109"/>
    <cellStyle name="Normal 6 2" xfId="110"/>
    <cellStyle name="Normal 6_APJOMI CENAS korigeta Vidus iela tame (14.11.2013)" xfId="111"/>
    <cellStyle name="Normal 7" xfId="112"/>
    <cellStyle name="Normal 8" xfId="113"/>
    <cellStyle name="Normal 8 2" xfId="114"/>
    <cellStyle name="Normal 8_APJOMI CENAS korigeta Vidus iela tame (14.11.2013)" xfId="115"/>
    <cellStyle name="Normal 9" xfId="116"/>
    <cellStyle name="Normal_TAME-POLIPLASTS" xfId="117"/>
    <cellStyle name="Note" xfId="118"/>
    <cellStyle name="Note 2" xfId="119"/>
    <cellStyle name="Output" xfId="120"/>
    <cellStyle name="Output 2" xfId="121"/>
    <cellStyle name="Parastais_Abora-Pasaka" xfId="122"/>
    <cellStyle name="Parasts 5" xfId="123"/>
    <cellStyle name="Percent" xfId="124"/>
    <cellStyle name="Percent 2" xfId="125"/>
    <cellStyle name="Percent 3" xfId="126"/>
    <cellStyle name="Percent 4" xfId="127"/>
    <cellStyle name="Style 1" xfId="128"/>
    <cellStyle name="Style 1 2" xfId="129"/>
    <cellStyle name="Title" xfId="130"/>
    <cellStyle name="Title 2" xfId="131"/>
    <cellStyle name="Total" xfId="132"/>
    <cellStyle name="Total 2" xfId="133"/>
    <cellStyle name="Warning Text" xfId="134"/>
    <cellStyle name="Warning Text 2" xfId="135"/>
    <cellStyle name="Обычный_2009-04-27_PED IESN" xfId="136"/>
    <cellStyle name="Стиль 1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view="pageBreakPreview" zoomScaleSheetLayoutView="100" zoomScalePageLayoutView="0" workbookViewId="0" topLeftCell="A1">
      <selection activeCell="H25" sqref="H25"/>
    </sheetView>
  </sheetViews>
  <sheetFormatPr defaultColWidth="11.28125" defaultRowHeight="12.75"/>
  <cols>
    <col min="1" max="1" width="10.421875" style="53" customWidth="1"/>
    <col min="2" max="2" width="55.00390625" style="53" customWidth="1"/>
    <col min="3" max="3" width="22.28125" style="53" customWidth="1"/>
    <col min="4" max="5" width="11.28125" style="54" customWidth="1"/>
    <col min="6" max="6" width="14.57421875" style="54" bestFit="1" customWidth="1"/>
    <col min="7" max="16384" width="11.28125" style="54" customWidth="1"/>
  </cols>
  <sheetData>
    <row r="2" spans="1:3" ht="12.75">
      <c r="A2" s="349"/>
      <c r="B2" s="349"/>
      <c r="C2" s="349"/>
    </row>
    <row r="3" spans="1:3" ht="12.75">
      <c r="A3" s="349"/>
      <c r="B3" s="349"/>
      <c r="C3" s="349"/>
    </row>
    <row r="5" spans="1:3" ht="12.75">
      <c r="A5" s="349"/>
      <c r="B5" s="349"/>
      <c r="C5" s="349"/>
    </row>
    <row r="6" spans="1:3" ht="12.75">
      <c r="A6" s="55"/>
      <c r="B6" s="55"/>
      <c r="C6" s="55"/>
    </row>
    <row r="7" spans="1:3" ht="12.75">
      <c r="A7" s="350" t="s">
        <v>25</v>
      </c>
      <c r="B7" s="350"/>
      <c r="C7" s="350"/>
    </row>
    <row r="8" spans="1:3" ht="12.75">
      <c r="A8" s="56"/>
      <c r="B8" s="56"/>
      <c r="C8" s="56"/>
    </row>
    <row r="9" spans="1:3" ht="12.75" customHeight="1">
      <c r="A9" s="3" t="str">
        <f>'Būvl.'!$A$4</f>
        <v>Būves nosaukums: Tualetes ēkas būvniecība</v>
      </c>
      <c r="B9" s="3"/>
      <c r="C9" s="3"/>
    </row>
    <row r="10" spans="1:3" ht="12.75" customHeight="1">
      <c r="A10" s="3" t="str">
        <f>'Būvl.'!$A$5</f>
        <v>Objekta nosaukums: Tualetes ēkas būvniecība</v>
      </c>
      <c r="B10" s="3"/>
      <c r="C10" s="3"/>
    </row>
    <row r="11" spans="1:3" ht="12.75">
      <c r="A11" s="3" t="str">
        <f>'Būvl.'!$A$6</f>
        <v>Objekta adrese: Ādaži, Līgo laukums</v>
      </c>
      <c r="B11" s="3"/>
      <c r="C11" s="3"/>
    </row>
    <row r="12" spans="1:3" ht="13.5" thickBot="1">
      <c r="A12" s="3"/>
      <c r="B12" s="3"/>
      <c r="C12" s="3"/>
    </row>
    <row r="13" spans="1:4" s="58" customFormat="1" ht="36" customHeight="1">
      <c r="A13" s="336" t="s">
        <v>4</v>
      </c>
      <c r="B13" s="337" t="s">
        <v>6</v>
      </c>
      <c r="C13" s="338" t="s">
        <v>15</v>
      </c>
      <c r="D13" s="57"/>
    </row>
    <row r="14" spans="1:3" s="58" customFormat="1" ht="12.75">
      <c r="A14" s="339">
        <v>1</v>
      </c>
      <c r="B14" s="59" t="str">
        <f>'Kops.1'!A3</f>
        <v>Vispārējie celtniecības darbi</v>
      </c>
      <c r="C14" s="340"/>
    </row>
    <row r="15" spans="1:3" s="58" customFormat="1" ht="12.75">
      <c r="A15" s="341">
        <v>2</v>
      </c>
      <c r="B15" s="60" t="str">
        <f>'Kops.2'!A3</f>
        <v>Iekšējie specializētie darbi</v>
      </c>
      <c r="C15" s="342"/>
    </row>
    <row r="16" spans="1:5" s="58" customFormat="1" ht="12.75">
      <c r="A16" s="343"/>
      <c r="B16" s="61" t="s">
        <v>0</v>
      </c>
      <c r="C16" s="344"/>
      <c r="D16" s="62"/>
      <c r="E16" s="63"/>
    </row>
    <row r="17" spans="1:6" s="58" customFormat="1" ht="12.75">
      <c r="A17" s="351" t="s">
        <v>7</v>
      </c>
      <c r="B17" s="352"/>
      <c r="C17" s="345"/>
      <c r="F17" s="64"/>
    </row>
    <row r="18" spans="1:4" s="58" customFormat="1" ht="13.5" thickBot="1">
      <c r="A18" s="346"/>
      <c r="B18" s="347" t="s">
        <v>196</v>
      </c>
      <c r="C18" s="348"/>
      <c r="D18" s="77"/>
    </row>
    <row r="19" spans="1:3" s="58" customFormat="1" ht="12.75">
      <c r="A19" s="65"/>
      <c r="B19" s="65"/>
      <c r="C19" s="66"/>
    </row>
    <row r="20" spans="1:3" s="58" customFormat="1" ht="12.75">
      <c r="A20" s="65"/>
      <c r="B20" s="65"/>
      <c r="C20" s="66"/>
    </row>
    <row r="21" spans="1:3" s="58" customFormat="1" ht="12.75">
      <c r="A21" s="65"/>
      <c r="B21" s="65"/>
      <c r="C21" s="66"/>
    </row>
    <row r="22" spans="1:3" s="58" customFormat="1" ht="12.75">
      <c r="A22" s="65"/>
      <c r="B22" s="65"/>
      <c r="C22" s="66"/>
    </row>
    <row r="23" spans="1:3" s="58" customFormat="1" ht="12.75">
      <c r="A23" s="1"/>
      <c r="B23" s="67"/>
      <c r="C23" s="68"/>
    </row>
    <row r="24" spans="1:6" ht="12.75">
      <c r="A24" s="1"/>
      <c r="C24" s="69"/>
      <c r="F24" s="70"/>
    </row>
    <row r="25" ht="12.75">
      <c r="A25" s="1"/>
    </row>
    <row r="26" spans="1:6" s="53" customFormat="1" ht="12.75">
      <c r="A26" s="31"/>
      <c r="D26" s="54"/>
      <c r="E26" s="54"/>
      <c r="F26" s="54"/>
    </row>
    <row r="27" ht="12.75">
      <c r="A27" s="1"/>
    </row>
  </sheetData>
  <sheetProtection/>
  <mergeCells count="5">
    <mergeCell ref="A2:C2"/>
    <mergeCell ref="A3:C3"/>
    <mergeCell ref="A5:C5"/>
    <mergeCell ref="A7:C7"/>
    <mergeCell ref="A17:B17"/>
  </mergeCells>
  <printOptions horizontalCentered="1"/>
  <pageMargins left="0.748031496062992" right="0.748031496062992" top="1.234251969" bottom="0.484251969" header="0.511811023622047" footer="0.511811023622047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T55"/>
  <sheetViews>
    <sheetView view="pageBreakPreview" zoomScale="85" zoomScaleNormal="85" zoomScaleSheetLayoutView="85" zoomScalePageLayoutView="0" workbookViewId="0" topLeftCell="A19">
      <selection activeCell="X36" sqref="X36"/>
    </sheetView>
  </sheetViews>
  <sheetFormatPr defaultColWidth="9.140625" defaultRowHeight="12.75"/>
  <cols>
    <col min="1" max="1" width="5.7109375" style="96" customWidth="1"/>
    <col min="2" max="2" width="5.28125" style="96" customWidth="1"/>
    <col min="3" max="3" width="30.7109375" style="96" customWidth="1"/>
    <col min="4" max="4" width="7.140625" style="96" customWidth="1"/>
    <col min="5" max="5" width="6.28125" style="96" customWidth="1"/>
    <col min="6" max="6" width="7.8515625" style="96" customWidth="1"/>
    <col min="7" max="7" width="8.7109375" style="96" customWidth="1"/>
    <col min="8" max="8" width="9.8515625" style="96" customWidth="1"/>
    <col min="9" max="9" width="9.57421875" style="96" customWidth="1"/>
    <col min="10" max="10" width="10.28125" style="96" customWidth="1"/>
    <col min="11" max="11" width="10.421875" style="96" customWidth="1"/>
    <col min="12" max="12" width="10.28125" style="96" customWidth="1"/>
    <col min="13" max="13" width="11.00390625" style="96" customWidth="1"/>
    <col min="14" max="14" width="11.140625" style="96" customWidth="1"/>
    <col min="15" max="15" width="11.00390625" style="96" customWidth="1"/>
    <col min="16" max="16" width="10.421875" style="96" customWidth="1"/>
    <col min="17" max="17" width="10.7109375" style="96" customWidth="1"/>
    <col min="18" max="18" width="9.421875" style="76" customWidth="1"/>
    <col min="19" max="19" width="9.140625" style="76" customWidth="1"/>
    <col min="20" max="20" width="11.00390625" style="96" customWidth="1"/>
    <col min="21" max="16384" width="9.140625" style="96" customWidth="1"/>
  </cols>
  <sheetData>
    <row r="1" spans="1:19" s="80" customFormat="1" ht="12.75">
      <c r="A1" s="377" t="s">
        <v>30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78"/>
      <c r="S1" s="79"/>
    </row>
    <row r="2" spans="1:19" s="80" customFormat="1" ht="12.75">
      <c r="A2" s="378" t="s">
        <v>166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79"/>
      <c r="S2" s="79"/>
    </row>
    <row r="3" spans="1:19" s="80" customFormat="1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79"/>
      <c r="S3" s="79"/>
    </row>
    <row r="4" spans="1:19" s="80" customFormat="1" ht="12.75">
      <c r="A4" s="82" t="str">
        <f>'Būvl.'!$A$4</f>
        <v>Būves nosaukums: Tualetes ēkas būvniecība</v>
      </c>
      <c r="B4" s="82"/>
      <c r="C4" s="79"/>
      <c r="D4" s="79"/>
      <c r="E4" s="83"/>
      <c r="F4" s="83"/>
      <c r="G4" s="83"/>
      <c r="H4" s="83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s="80" customFormat="1" ht="12.75">
      <c r="A5" s="82" t="str">
        <f>'Būvl.'!$A$5</f>
        <v>Objekta nosaukums: Tualetes ēkas būvniecība</v>
      </c>
      <c r="B5" s="82"/>
      <c r="C5" s="79"/>
      <c r="D5" s="79"/>
      <c r="E5" s="83"/>
      <c r="F5" s="83"/>
      <c r="G5" s="83"/>
      <c r="H5" s="83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s="80" customFormat="1" ht="12.75">
      <c r="A6" s="82" t="str">
        <f>'Būvl.'!$A$6</f>
        <v>Objekta adrese: Ādaži, Līgo laukums</v>
      </c>
      <c r="B6" s="82"/>
      <c r="C6" s="79"/>
      <c r="D6" s="79"/>
      <c r="E6" s="83"/>
      <c r="F6" s="83"/>
      <c r="G6" s="83"/>
      <c r="H6" s="83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 s="80" customFormat="1" ht="12.75">
      <c r="A7" s="82"/>
      <c r="B7" s="82"/>
      <c r="C7" s="79"/>
      <c r="D7" s="79"/>
      <c r="E7" s="83"/>
      <c r="F7" s="83"/>
      <c r="G7" s="83"/>
      <c r="H7" s="83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3:19" s="80" customFormat="1" ht="13.5" thickBot="1">
      <c r="C8" s="51"/>
      <c r="D8" s="51"/>
      <c r="E8" s="83"/>
      <c r="I8" s="79"/>
      <c r="J8" s="79"/>
      <c r="K8" s="79"/>
      <c r="L8" s="84"/>
      <c r="M8" s="84"/>
      <c r="N8" s="379" t="s">
        <v>17</v>
      </c>
      <c r="O8" s="379"/>
      <c r="P8" s="380">
        <f>Q44</f>
        <v>0</v>
      </c>
      <c r="Q8" s="381"/>
      <c r="R8" s="79"/>
      <c r="S8" s="79"/>
    </row>
    <row r="9" spans="1:19" s="80" customFormat="1" ht="12.75" customHeight="1">
      <c r="A9" s="382" t="s">
        <v>4</v>
      </c>
      <c r="B9" s="384" t="s">
        <v>21</v>
      </c>
      <c r="C9" s="406" t="s">
        <v>41</v>
      </c>
      <c r="D9" s="408"/>
      <c r="E9" s="384" t="s">
        <v>1</v>
      </c>
      <c r="F9" s="386" t="s">
        <v>2</v>
      </c>
      <c r="G9" s="374" t="s">
        <v>5</v>
      </c>
      <c r="H9" s="375"/>
      <c r="I9" s="375"/>
      <c r="J9" s="375"/>
      <c r="K9" s="375"/>
      <c r="L9" s="388"/>
      <c r="M9" s="374" t="s">
        <v>3</v>
      </c>
      <c r="N9" s="375"/>
      <c r="O9" s="375"/>
      <c r="P9" s="375"/>
      <c r="Q9" s="376"/>
      <c r="R9" s="79"/>
      <c r="S9" s="79"/>
    </row>
    <row r="10" spans="1:19" s="80" customFormat="1" ht="49.5" customHeight="1" thickBot="1">
      <c r="A10" s="383"/>
      <c r="B10" s="385"/>
      <c r="C10" s="407"/>
      <c r="D10" s="409"/>
      <c r="E10" s="385"/>
      <c r="F10" s="387"/>
      <c r="G10" s="229" t="s">
        <v>22</v>
      </c>
      <c r="H10" s="229" t="s">
        <v>23</v>
      </c>
      <c r="I10" s="229" t="s">
        <v>37</v>
      </c>
      <c r="J10" s="229" t="s">
        <v>38</v>
      </c>
      <c r="K10" s="229" t="s">
        <v>39</v>
      </c>
      <c r="L10" s="229" t="s">
        <v>42</v>
      </c>
      <c r="M10" s="229" t="s">
        <v>24</v>
      </c>
      <c r="N10" s="229" t="s">
        <v>37</v>
      </c>
      <c r="O10" s="229" t="s">
        <v>38</v>
      </c>
      <c r="P10" s="229" t="s">
        <v>39</v>
      </c>
      <c r="Q10" s="230" t="s">
        <v>43</v>
      </c>
      <c r="R10" s="79"/>
      <c r="S10" s="79"/>
    </row>
    <row r="11" spans="1:19" s="87" customFormat="1" ht="12.75">
      <c r="A11" s="257"/>
      <c r="B11" s="124"/>
      <c r="C11" s="258" t="s">
        <v>177</v>
      </c>
      <c r="D11" s="259"/>
      <c r="E11" s="260"/>
      <c r="F11" s="260"/>
      <c r="G11" s="207"/>
      <c r="H11" s="207"/>
      <c r="I11" s="207"/>
      <c r="J11" s="207"/>
      <c r="K11" s="207"/>
      <c r="L11" s="127"/>
      <c r="M11" s="127"/>
      <c r="N11" s="250"/>
      <c r="O11" s="250"/>
      <c r="P11" s="250"/>
      <c r="Q11" s="261"/>
      <c r="R11" s="86"/>
      <c r="S11" s="86"/>
    </row>
    <row r="12" spans="1:19" s="87" customFormat="1" ht="12.75">
      <c r="A12" s="137">
        <v>1</v>
      </c>
      <c r="B12" s="119" t="s">
        <v>73</v>
      </c>
      <c r="C12" s="154" t="s">
        <v>244</v>
      </c>
      <c r="D12" s="154"/>
      <c r="E12" s="151" t="s">
        <v>209</v>
      </c>
      <c r="F12" s="112">
        <v>1</v>
      </c>
      <c r="G12" s="113"/>
      <c r="H12" s="113"/>
      <c r="I12" s="114"/>
      <c r="J12" s="114"/>
      <c r="K12" s="114"/>
      <c r="L12" s="115"/>
      <c r="M12" s="117"/>
      <c r="N12" s="112"/>
      <c r="O12" s="112"/>
      <c r="P12" s="112"/>
      <c r="Q12" s="138"/>
      <c r="R12" s="86"/>
      <c r="S12" s="86"/>
    </row>
    <row r="13" spans="1:19" s="87" customFormat="1" ht="38.25">
      <c r="A13" s="137">
        <v>2</v>
      </c>
      <c r="B13" s="119" t="s">
        <v>73</v>
      </c>
      <c r="C13" s="244" t="s">
        <v>236</v>
      </c>
      <c r="D13" s="179"/>
      <c r="E13" s="151" t="s">
        <v>209</v>
      </c>
      <c r="F13" s="112">
        <v>1</v>
      </c>
      <c r="G13" s="113"/>
      <c r="H13" s="113"/>
      <c r="I13" s="114"/>
      <c r="J13" s="114"/>
      <c r="K13" s="114"/>
      <c r="L13" s="115"/>
      <c r="M13" s="117"/>
      <c r="N13" s="112"/>
      <c r="O13" s="112"/>
      <c r="P13" s="112"/>
      <c r="Q13" s="138"/>
      <c r="R13" s="86"/>
      <c r="S13" s="86"/>
    </row>
    <row r="14" spans="1:20" s="87" customFormat="1" ht="51">
      <c r="A14" s="137">
        <v>3</v>
      </c>
      <c r="B14" s="119" t="s">
        <v>73</v>
      </c>
      <c r="C14" s="154" t="s">
        <v>167</v>
      </c>
      <c r="D14" s="245" t="s">
        <v>169</v>
      </c>
      <c r="E14" s="151" t="s">
        <v>168</v>
      </c>
      <c r="F14" s="112">
        <v>13</v>
      </c>
      <c r="G14" s="113"/>
      <c r="H14" s="113"/>
      <c r="I14" s="114"/>
      <c r="J14" s="114"/>
      <c r="K14" s="114"/>
      <c r="L14" s="115"/>
      <c r="M14" s="117"/>
      <c r="N14" s="112"/>
      <c r="O14" s="112"/>
      <c r="P14" s="112"/>
      <c r="Q14" s="138"/>
      <c r="R14" s="86"/>
      <c r="S14" s="86"/>
      <c r="T14" s="86"/>
    </row>
    <row r="15" spans="1:20" s="87" customFormat="1" ht="51">
      <c r="A15" s="137">
        <v>4</v>
      </c>
      <c r="B15" s="119" t="s">
        <v>73</v>
      </c>
      <c r="C15" s="184" t="s">
        <v>167</v>
      </c>
      <c r="D15" s="246" t="s">
        <v>170</v>
      </c>
      <c r="E15" s="120" t="s">
        <v>168</v>
      </c>
      <c r="F15" s="112">
        <v>5</v>
      </c>
      <c r="G15" s="113"/>
      <c r="H15" s="113"/>
      <c r="I15" s="114"/>
      <c r="J15" s="114"/>
      <c r="K15" s="114"/>
      <c r="L15" s="115"/>
      <c r="M15" s="117"/>
      <c r="N15" s="112"/>
      <c r="O15" s="112"/>
      <c r="P15" s="112"/>
      <c r="Q15" s="138"/>
      <c r="R15" s="86"/>
      <c r="S15" s="86"/>
      <c r="T15" s="86"/>
    </row>
    <row r="16" spans="1:20" s="87" customFormat="1" ht="12.75">
      <c r="A16" s="137">
        <v>5</v>
      </c>
      <c r="B16" s="119" t="s">
        <v>73</v>
      </c>
      <c r="C16" s="163" t="s">
        <v>171</v>
      </c>
      <c r="D16" s="247" t="s">
        <v>173</v>
      </c>
      <c r="E16" s="172" t="s">
        <v>155</v>
      </c>
      <c r="F16" s="248">
        <v>4</v>
      </c>
      <c r="G16" s="113"/>
      <c r="H16" s="113"/>
      <c r="I16" s="114"/>
      <c r="J16" s="153"/>
      <c r="K16" s="153"/>
      <c r="L16" s="115"/>
      <c r="M16" s="117"/>
      <c r="N16" s="112"/>
      <c r="O16" s="112"/>
      <c r="P16" s="112"/>
      <c r="Q16" s="138"/>
      <c r="R16" s="86"/>
      <c r="S16" s="86"/>
      <c r="T16" s="86"/>
    </row>
    <row r="17" spans="1:20" s="87" customFormat="1" ht="12.75">
      <c r="A17" s="137">
        <v>6</v>
      </c>
      <c r="B17" s="119" t="s">
        <v>73</v>
      </c>
      <c r="C17" s="184" t="s">
        <v>171</v>
      </c>
      <c r="D17" s="246" t="s">
        <v>174</v>
      </c>
      <c r="E17" s="120" t="s">
        <v>155</v>
      </c>
      <c r="F17" s="112">
        <v>4</v>
      </c>
      <c r="G17" s="113"/>
      <c r="H17" s="113"/>
      <c r="I17" s="114"/>
      <c r="J17" s="114"/>
      <c r="K17" s="153"/>
      <c r="L17" s="115"/>
      <c r="M17" s="117"/>
      <c r="N17" s="112"/>
      <c r="O17" s="112"/>
      <c r="P17" s="112"/>
      <c r="Q17" s="138"/>
      <c r="R17" s="86"/>
      <c r="S17" s="86"/>
      <c r="T17" s="86"/>
    </row>
    <row r="18" spans="1:20" s="87" customFormat="1" ht="12.75">
      <c r="A18" s="137">
        <v>7</v>
      </c>
      <c r="B18" s="119" t="s">
        <v>73</v>
      </c>
      <c r="C18" s="163" t="s">
        <v>245</v>
      </c>
      <c r="D18" s="247"/>
      <c r="E18" s="172" t="s">
        <v>155</v>
      </c>
      <c r="F18" s="248">
        <v>1</v>
      </c>
      <c r="G18" s="113"/>
      <c r="H18" s="113"/>
      <c r="I18" s="114"/>
      <c r="J18" s="153"/>
      <c r="K18" s="113"/>
      <c r="L18" s="115"/>
      <c r="M18" s="117"/>
      <c r="N18" s="112"/>
      <c r="O18" s="112"/>
      <c r="P18" s="112"/>
      <c r="Q18" s="138"/>
      <c r="R18" s="86"/>
      <c r="S18" s="86"/>
      <c r="T18" s="86"/>
    </row>
    <row r="19" spans="1:20" s="87" customFormat="1" ht="12.75">
      <c r="A19" s="137">
        <v>8</v>
      </c>
      <c r="B19" s="119" t="s">
        <v>73</v>
      </c>
      <c r="C19" s="184" t="s">
        <v>216</v>
      </c>
      <c r="D19" s="246"/>
      <c r="E19" s="120" t="s">
        <v>202</v>
      </c>
      <c r="F19" s="112">
        <v>2</v>
      </c>
      <c r="G19" s="113"/>
      <c r="H19" s="113"/>
      <c r="I19" s="114"/>
      <c r="J19" s="117"/>
      <c r="K19" s="117"/>
      <c r="L19" s="115"/>
      <c r="M19" s="117"/>
      <c r="N19" s="112"/>
      <c r="O19" s="112"/>
      <c r="P19" s="112"/>
      <c r="Q19" s="138"/>
      <c r="R19" s="86"/>
      <c r="S19" s="86"/>
      <c r="T19" s="86"/>
    </row>
    <row r="20" spans="1:20" s="87" customFormat="1" ht="25.5">
      <c r="A20" s="137">
        <v>9</v>
      </c>
      <c r="B20" s="119" t="s">
        <v>73</v>
      </c>
      <c r="C20" s="184" t="s">
        <v>246</v>
      </c>
      <c r="D20" s="246"/>
      <c r="E20" s="120" t="s">
        <v>202</v>
      </c>
      <c r="F20" s="112">
        <v>1</v>
      </c>
      <c r="G20" s="113"/>
      <c r="H20" s="113"/>
      <c r="I20" s="114"/>
      <c r="J20" s="117"/>
      <c r="K20" s="117"/>
      <c r="L20" s="115"/>
      <c r="M20" s="117"/>
      <c r="N20" s="112"/>
      <c r="O20" s="112"/>
      <c r="P20" s="112"/>
      <c r="Q20" s="138"/>
      <c r="R20" s="86"/>
      <c r="S20" s="86"/>
      <c r="T20" s="86"/>
    </row>
    <row r="21" spans="1:20" s="87" customFormat="1" ht="12.75">
      <c r="A21" s="137">
        <v>10</v>
      </c>
      <c r="B21" s="119" t="s">
        <v>73</v>
      </c>
      <c r="C21" s="184" t="s">
        <v>178</v>
      </c>
      <c r="D21" s="246" t="s">
        <v>172</v>
      </c>
      <c r="E21" s="172" t="s">
        <v>157</v>
      </c>
      <c r="F21" s="112">
        <v>1</v>
      </c>
      <c r="G21" s="113"/>
      <c r="H21" s="113"/>
      <c r="I21" s="114"/>
      <c r="J21" s="117"/>
      <c r="K21" s="117"/>
      <c r="L21" s="115"/>
      <c r="M21" s="117"/>
      <c r="N21" s="112"/>
      <c r="O21" s="112"/>
      <c r="P21" s="112"/>
      <c r="Q21" s="138"/>
      <c r="R21" s="86"/>
      <c r="S21" s="86"/>
      <c r="T21" s="86"/>
    </row>
    <row r="22" spans="1:20" s="87" customFormat="1" ht="25.5">
      <c r="A22" s="137">
        <v>11</v>
      </c>
      <c r="B22" s="119" t="s">
        <v>73</v>
      </c>
      <c r="C22" s="184" t="s">
        <v>175</v>
      </c>
      <c r="D22" s="246"/>
      <c r="E22" s="172" t="s">
        <v>157</v>
      </c>
      <c r="F22" s="112">
        <v>1</v>
      </c>
      <c r="G22" s="113"/>
      <c r="H22" s="113"/>
      <c r="I22" s="114"/>
      <c r="J22" s="117"/>
      <c r="K22" s="117"/>
      <c r="L22" s="115"/>
      <c r="M22" s="117"/>
      <c r="N22" s="112"/>
      <c r="O22" s="112"/>
      <c r="P22" s="112"/>
      <c r="Q22" s="138"/>
      <c r="R22" s="86"/>
      <c r="S22" s="86"/>
      <c r="T22" s="86"/>
    </row>
    <row r="23" spans="1:20" s="87" customFormat="1" ht="12.75">
      <c r="A23" s="137">
        <v>12</v>
      </c>
      <c r="B23" s="119" t="s">
        <v>73</v>
      </c>
      <c r="C23" s="184" t="s">
        <v>237</v>
      </c>
      <c r="D23" s="246"/>
      <c r="E23" s="172" t="s">
        <v>157</v>
      </c>
      <c r="F23" s="112">
        <v>1</v>
      </c>
      <c r="G23" s="113"/>
      <c r="H23" s="113"/>
      <c r="I23" s="114"/>
      <c r="J23" s="117"/>
      <c r="K23" s="117"/>
      <c r="L23" s="115"/>
      <c r="M23" s="117"/>
      <c r="N23" s="112"/>
      <c r="O23" s="112"/>
      <c r="P23" s="112"/>
      <c r="Q23" s="138"/>
      <c r="R23" s="86"/>
      <c r="S23" s="86"/>
      <c r="T23" s="86"/>
    </row>
    <row r="24" spans="1:20" s="87" customFormat="1" ht="25.5">
      <c r="A24" s="137">
        <v>13</v>
      </c>
      <c r="B24" s="119" t="s">
        <v>73</v>
      </c>
      <c r="C24" s="184" t="s">
        <v>176</v>
      </c>
      <c r="D24" s="246"/>
      <c r="E24" s="172" t="s">
        <v>157</v>
      </c>
      <c r="F24" s="112">
        <v>1</v>
      </c>
      <c r="G24" s="113"/>
      <c r="H24" s="113"/>
      <c r="I24" s="114"/>
      <c r="J24" s="117"/>
      <c r="K24" s="117"/>
      <c r="L24" s="115"/>
      <c r="M24" s="117"/>
      <c r="N24" s="112"/>
      <c r="O24" s="112"/>
      <c r="P24" s="112"/>
      <c r="Q24" s="138"/>
      <c r="R24" s="86"/>
      <c r="S24" s="86"/>
      <c r="T24" s="86"/>
    </row>
    <row r="25" spans="1:20" s="87" customFormat="1" ht="12.75">
      <c r="A25" s="137"/>
      <c r="B25" s="119"/>
      <c r="C25" s="249" t="s">
        <v>247</v>
      </c>
      <c r="D25" s="246"/>
      <c r="E25" s="120"/>
      <c r="F25" s="112"/>
      <c r="G25" s="113"/>
      <c r="H25" s="113"/>
      <c r="I25" s="113"/>
      <c r="J25" s="117"/>
      <c r="K25" s="117"/>
      <c r="L25" s="115"/>
      <c r="M25" s="117"/>
      <c r="N25" s="112"/>
      <c r="O25" s="112"/>
      <c r="P25" s="112"/>
      <c r="Q25" s="138"/>
      <c r="R25" s="86"/>
      <c r="S25" s="86"/>
      <c r="T25" s="86"/>
    </row>
    <row r="26" spans="1:20" s="87" customFormat="1" ht="63.75">
      <c r="A26" s="137">
        <v>14</v>
      </c>
      <c r="B26" s="119" t="s">
        <v>73</v>
      </c>
      <c r="C26" s="184" t="s">
        <v>212</v>
      </c>
      <c r="D26" s="246" t="s">
        <v>179</v>
      </c>
      <c r="E26" s="120" t="s">
        <v>168</v>
      </c>
      <c r="F26" s="112">
        <v>6</v>
      </c>
      <c r="G26" s="113"/>
      <c r="H26" s="113"/>
      <c r="I26" s="114"/>
      <c r="J26" s="114"/>
      <c r="K26" s="114"/>
      <c r="L26" s="115"/>
      <c r="M26" s="117"/>
      <c r="N26" s="112"/>
      <c r="O26" s="112"/>
      <c r="P26" s="112"/>
      <c r="Q26" s="138"/>
      <c r="R26" s="86"/>
      <c r="S26" s="86"/>
      <c r="T26" s="86"/>
    </row>
    <row r="27" spans="1:20" s="87" customFormat="1" ht="63.75">
      <c r="A27" s="137">
        <v>15</v>
      </c>
      <c r="B27" s="119" t="s">
        <v>73</v>
      </c>
      <c r="C27" s="184" t="s">
        <v>212</v>
      </c>
      <c r="D27" s="246" t="s">
        <v>180</v>
      </c>
      <c r="E27" s="120" t="s">
        <v>168</v>
      </c>
      <c r="F27" s="112">
        <v>5</v>
      </c>
      <c r="G27" s="113"/>
      <c r="H27" s="113"/>
      <c r="I27" s="114"/>
      <c r="J27" s="114"/>
      <c r="K27" s="114"/>
      <c r="L27" s="115"/>
      <c r="M27" s="117"/>
      <c r="N27" s="112"/>
      <c r="O27" s="112"/>
      <c r="P27" s="112"/>
      <c r="Q27" s="138"/>
      <c r="R27" s="86"/>
      <c r="S27" s="86"/>
      <c r="T27" s="86"/>
    </row>
    <row r="28" spans="1:20" s="87" customFormat="1" ht="25.5">
      <c r="A28" s="137">
        <v>16</v>
      </c>
      <c r="B28" s="119" t="s">
        <v>73</v>
      </c>
      <c r="C28" s="184" t="s">
        <v>213</v>
      </c>
      <c r="D28" s="246"/>
      <c r="E28" s="120" t="s">
        <v>157</v>
      </c>
      <c r="F28" s="112">
        <v>2</v>
      </c>
      <c r="G28" s="113"/>
      <c r="H28" s="113"/>
      <c r="I28" s="114"/>
      <c r="J28" s="117"/>
      <c r="K28" s="117"/>
      <c r="L28" s="115"/>
      <c r="M28" s="117"/>
      <c r="N28" s="112"/>
      <c r="O28" s="112"/>
      <c r="P28" s="112"/>
      <c r="Q28" s="138"/>
      <c r="R28" s="86"/>
      <c r="S28" s="86"/>
      <c r="T28" s="86"/>
    </row>
    <row r="29" spans="1:20" s="87" customFormat="1" ht="38.25">
      <c r="A29" s="137">
        <v>17</v>
      </c>
      <c r="B29" s="119" t="s">
        <v>73</v>
      </c>
      <c r="C29" s="184" t="s">
        <v>214</v>
      </c>
      <c r="D29" s="246"/>
      <c r="E29" s="120" t="s">
        <v>157</v>
      </c>
      <c r="F29" s="112">
        <v>2</v>
      </c>
      <c r="G29" s="113"/>
      <c r="H29" s="113"/>
      <c r="I29" s="114"/>
      <c r="J29" s="117"/>
      <c r="K29" s="117"/>
      <c r="L29" s="115"/>
      <c r="M29" s="117"/>
      <c r="N29" s="112"/>
      <c r="O29" s="112"/>
      <c r="P29" s="112"/>
      <c r="Q29" s="138"/>
      <c r="R29" s="86"/>
      <c r="S29" s="86"/>
      <c r="T29" s="86"/>
    </row>
    <row r="30" spans="1:20" s="87" customFormat="1" ht="25.5">
      <c r="A30" s="137">
        <v>18</v>
      </c>
      <c r="B30" s="119" t="s">
        <v>73</v>
      </c>
      <c r="C30" s="184" t="s">
        <v>215</v>
      </c>
      <c r="D30" s="246"/>
      <c r="E30" s="120" t="s">
        <v>157</v>
      </c>
      <c r="F30" s="112">
        <v>2</v>
      </c>
      <c r="G30" s="113"/>
      <c r="H30" s="113"/>
      <c r="I30" s="114"/>
      <c r="J30" s="117"/>
      <c r="K30" s="117"/>
      <c r="L30" s="115"/>
      <c r="M30" s="117"/>
      <c r="N30" s="112"/>
      <c r="O30" s="112"/>
      <c r="P30" s="112"/>
      <c r="Q30" s="138"/>
      <c r="R30" s="86"/>
      <c r="S30" s="86"/>
      <c r="T30" s="86"/>
    </row>
    <row r="31" spans="1:20" s="87" customFormat="1" ht="25.5">
      <c r="A31" s="137">
        <v>19</v>
      </c>
      <c r="B31" s="119" t="s">
        <v>73</v>
      </c>
      <c r="C31" s="184" t="s">
        <v>217</v>
      </c>
      <c r="D31" s="246"/>
      <c r="E31" s="120" t="s">
        <v>157</v>
      </c>
      <c r="F31" s="112">
        <v>1</v>
      </c>
      <c r="G31" s="113"/>
      <c r="H31" s="113"/>
      <c r="I31" s="114"/>
      <c r="J31" s="117"/>
      <c r="K31" s="117"/>
      <c r="L31" s="115"/>
      <c r="M31" s="117"/>
      <c r="N31" s="112"/>
      <c r="O31" s="112"/>
      <c r="P31" s="112"/>
      <c r="Q31" s="138"/>
      <c r="R31" s="86"/>
      <c r="S31" s="86"/>
      <c r="T31" s="86"/>
    </row>
    <row r="32" spans="1:20" s="87" customFormat="1" ht="12.75">
      <c r="A32" s="137">
        <v>20</v>
      </c>
      <c r="B32" s="119" t="s">
        <v>73</v>
      </c>
      <c r="C32" s="184" t="s">
        <v>181</v>
      </c>
      <c r="D32" s="246" t="s">
        <v>179</v>
      </c>
      <c r="E32" s="120" t="s">
        <v>155</v>
      </c>
      <c r="F32" s="112">
        <v>2</v>
      </c>
      <c r="G32" s="113"/>
      <c r="H32" s="113"/>
      <c r="I32" s="114"/>
      <c r="J32" s="153"/>
      <c r="K32" s="153"/>
      <c r="L32" s="115"/>
      <c r="M32" s="117"/>
      <c r="N32" s="112"/>
      <c r="O32" s="112"/>
      <c r="P32" s="112"/>
      <c r="Q32" s="138"/>
      <c r="R32" s="86"/>
      <c r="S32" s="86"/>
      <c r="T32" s="86"/>
    </row>
    <row r="33" spans="1:20" s="87" customFormat="1" ht="12.75">
      <c r="A33" s="137">
        <v>21</v>
      </c>
      <c r="B33" s="119" t="s">
        <v>73</v>
      </c>
      <c r="C33" s="184" t="s">
        <v>248</v>
      </c>
      <c r="D33" s="246"/>
      <c r="E33" s="120" t="s">
        <v>72</v>
      </c>
      <c r="F33" s="112">
        <v>3</v>
      </c>
      <c r="G33" s="113"/>
      <c r="H33" s="113"/>
      <c r="I33" s="114"/>
      <c r="J33" s="153"/>
      <c r="K33" s="153"/>
      <c r="L33" s="115"/>
      <c r="M33" s="117"/>
      <c r="N33" s="112"/>
      <c r="O33" s="112"/>
      <c r="P33" s="112"/>
      <c r="Q33" s="138"/>
      <c r="R33" s="86"/>
      <c r="S33" s="86"/>
      <c r="T33" s="86"/>
    </row>
    <row r="34" spans="1:20" s="87" customFormat="1" ht="12.75">
      <c r="A34" s="137"/>
      <c r="B34" s="119"/>
      <c r="C34" s="157" t="s">
        <v>183</v>
      </c>
      <c r="D34" s="154"/>
      <c r="E34" s="120"/>
      <c r="F34" s="118"/>
      <c r="G34" s="112"/>
      <c r="H34" s="112"/>
      <c r="I34" s="114"/>
      <c r="J34" s="153"/>
      <c r="K34" s="114"/>
      <c r="L34" s="115"/>
      <c r="M34" s="117"/>
      <c r="N34" s="112"/>
      <c r="O34" s="112"/>
      <c r="P34" s="112"/>
      <c r="Q34" s="138"/>
      <c r="R34" s="86"/>
      <c r="S34" s="86"/>
      <c r="T34" s="86"/>
    </row>
    <row r="35" spans="1:20" s="87" customFormat="1" ht="12.75">
      <c r="A35" s="137">
        <v>22</v>
      </c>
      <c r="B35" s="119" t="s">
        <v>73</v>
      </c>
      <c r="C35" s="154" t="s">
        <v>182</v>
      </c>
      <c r="D35" s="154"/>
      <c r="E35" s="120" t="s">
        <v>72</v>
      </c>
      <c r="F35" s="118">
        <v>1</v>
      </c>
      <c r="G35" s="113"/>
      <c r="H35" s="113"/>
      <c r="I35" s="114"/>
      <c r="J35" s="153"/>
      <c r="K35" s="114"/>
      <c r="L35" s="115"/>
      <c r="M35" s="117"/>
      <c r="N35" s="112"/>
      <c r="O35" s="112"/>
      <c r="P35" s="112"/>
      <c r="Q35" s="138"/>
      <c r="R35" s="86"/>
      <c r="S35" s="86"/>
      <c r="T35" s="86"/>
    </row>
    <row r="36" spans="1:20" s="87" customFormat="1" ht="12.75">
      <c r="A36" s="137">
        <v>23</v>
      </c>
      <c r="B36" s="119" t="s">
        <v>73</v>
      </c>
      <c r="C36" s="154" t="s">
        <v>218</v>
      </c>
      <c r="D36" s="154"/>
      <c r="E36" s="120" t="s">
        <v>72</v>
      </c>
      <c r="F36" s="118">
        <v>1</v>
      </c>
      <c r="G36" s="113"/>
      <c r="H36" s="113"/>
      <c r="I36" s="114"/>
      <c r="J36" s="153"/>
      <c r="K36" s="114"/>
      <c r="L36" s="115"/>
      <c r="M36" s="117"/>
      <c r="N36" s="112"/>
      <c r="O36" s="112"/>
      <c r="P36" s="112"/>
      <c r="Q36" s="138"/>
      <c r="R36" s="86"/>
      <c r="S36" s="86"/>
      <c r="T36" s="86"/>
    </row>
    <row r="37" spans="1:20" s="87" customFormat="1" ht="12.75">
      <c r="A37" s="137">
        <v>24</v>
      </c>
      <c r="B37" s="119" t="s">
        <v>73</v>
      </c>
      <c r="C37" s="154" t="s">
        <v>184</v>
      </c>
      <c r="D37" s="154"/>
      <c r="E37" s="151" t="s">
        <v>72</v>
      </c>
      <c r="F37" s="118">
        <v>2</v>
      </c>
      <c r="G37" s="113"/>
      <c r="H37" s="113"/>
      <c r="I37" s="114"/>
      <c r="J37" s="153"/>
      <c r="K37" s="114"/>
      <c r="L37" s="115"/>
      <c r="M37" s="117"/>
      <c r="N37" s="112"/>
      <c r="O37" s="112"/>
      <c r="P37" s="112"/>
      <c r="Q37" s="138"/>
      <c r="R37" s="86"/>
      <c r="S37" s="86"/>
      <c r="T37" s="86"/>
    </row>
    <row r="38" spans="1:20" s="87" customFormat="1" ht="12.75">
      <c r="A38" s="137">
        <v>25</v>
      </c>
      <c r="B38" s="119" t="s">
        <v>73</v>
      </c>
      <c r="C38" s="154" t="s">
        <v>249</v>
      </c>
      <c r="D38" s="154"/>
      <c r="E38" s="151" t="s">
        <v>72</v>
      </c>
      <c r="F38" s="118">
        <v>2</v>
      </c>
      <c r="G38" s="113"/>
      <c r="H38" s="113"/>
      <c r="I38" s="114"/>
      <c r="J38" s="153"/>
      <c r="K38" s="114"/>
      <c r="L38" s="115"/>
      <c r="M38" s="117"/>
      <c r="N38" s="112"/>
      <c r="O38" s="112"/>
      <c r="P38" s="112"/>
      <c r="Q38" s="138"/>
      <c r="R38" s="86"/>
      <c r="S38" s="86"/>
      <c r="T38" s="86"/>
    </row>
    <row r="39" spans="1:20" s="87" customFormat="1" ht="12.75">
      <c r="A39" s="137">
        <v>26</v>
      </c>
      <c r="B39" s="119" t="s">
        <v>73</v>
      </c>
      <c r="C39" s="154" t="s">
        <v>250</v>
      </c>
      <c r="D39" s="154"/>
      <c r="E39" s="151" t="s">
        <v>72</v>
      </c>
      <c r="F39" s="118">
        <v>2</v>
      </c>
      <c r="G39" s="113"/>
      <c r="H39" s="113"/>
      <c r="I39" s="114"/>
      <c r="J39" s="153"/>
      <c r="K39" s="114"/>
      <c r="L39" s="115"/>
      <c r="M39" s="117"/>
      <c r="N39" s="112"/>
      <c r="O39" s="112"/>
      <c r="P39" s="112"/>
      <c r="Q39" s="138"/>
      <c r="R39" s="86"/>
      <c r="S39" s="86"/>
      <c r="T39" s="86"/>
    </row>
    <row r="40" spans="1:20" s="87" customFormat="1" ht="13.5" thickBot="1">
      <c r="A40" s="224">
        <v>27</v>
      </c>
      <c r="B40" s="210" t="s">
        <v>73</v>
      </c>
      <c r="C40" s="251" t="s">
        <v>251</v>
      </c>
      <c r="D40" s="252"/>
      <c r="E40" s="253" t="s">
        <v>72</v>
      </c>
      <c r="F40" s="145">
        <v>2</v>
      </c>
      <c r="G40" s="227"/>
      <c r="H40" s="227"/>
      <c r="I40" s="228"/>
      <c r="J40" s="254"/>
      <c r="K40" s="228"/>
      <c r="L40" s="214"/>
      <c r="M40" s="144"/>
      <c r="N40" s="255"/>
      <c r="O40" s="255"/>
      <c r="P40" s="255"/>
      <c r="Q40" s="256"/>
      <c r="R40" s="86"/>
      <c r="S40" s="86"/>
      <c r="T40" s="86"/>
    </row>
    <row r="41" spans="1:20" s="87" customFormat="1" ht="12.75">
      <c r="A41" s="128"/>
      <c r="B41" s="129"/>
      <c r="C41" s="262" t="s">
        <v>228</v>
      </c>
      <c r="D41" s="263"/>
      <c r="E41" s="264"/>
      <c r="F41" s="222"/>
      <c r="G41" s="133"/>
      <c r="H41" s="133"/>
      <c r="I41" s="134"/>
      <c r="J41" s="265"/>
      <c r="K41" s="134"/>
      <c r="L41" s="135"/>
      <c r="M41" s="233">
        <f>SUM(M12:M40)</f>
        <v>0</v>
      </c>
      <c r="N41" s="266">
        <f>SUM(N12:N39)</f>
        <v>0</v>
      </c>
      <c r="O41" s="266">
        <f>SUM(O13:O40)</f>
        <v>0</v>
      </c>
      <c r="P41" s="266">
        <f>SUM(P12:P40)</f>
        <v>0</v>
      </c>
      <c r="Q41" s="267">
        <f>SUM(Q12:Q40)</f>
        <v>0</v>
      </c>
      <c r="R41" s="86"/>
      <c r="S41" s="86"/>
      <c r="T41" s="86"/>
    </row>
    <row r="42" spans="1:20" s="87" customFormat="1" ht="25.5">
      <c r="A42" s="137"/>
      <c r="B42" s="119"/>
      <c r="C42" s="149" t="s">
        <v>252</v>
      </c>
      <c r="D42" s="157"/>
      <c r="E42" s="151"/>
      <c r="F42" s="118"/>
      <c r="G42" s="113"/>
      <c r="H42" s="113"/>
      <c r="I42" s="114"/>
      <c r="J42" s="153"/>
      <c r="K42" s="114"/>
      <c r="L42" s="115"/>
      <c r="M42" s="117"/>
      <c r="N42" s="193"/>
      <c r="O42" s="193">
        <f>O41*4%</f>
        <v>0</v>
      </c>
      <c r="P42" s="193"/>
      <c r="Q42" s="268">
        <f>SUM(O42:P42)</f>
        <v>0</v>
      </c>
      <c r="R42" s="86"/>
      <c r="S42" s="86"/>
      <c r="T42" s="86"/>
    </row>
    <row r="43" spans="1:20" s="87" customFormat="1" ht="25.5">
      <c r="A43" s="137"/>
      <c r="B43" s="119"/>
      <c r="C43" s="99" t="s">
        <v>229</v>
      </c>
      <c r="D43" s="154"/>
      <c r="E43" s="120"/>
      <c r="F43" s="118"/>
      <c r="G43" s="112"/>
      <c r="H43" s="112"/>
      <c r="I43" s="114"/>
      <c r="J43" s="153"/>
      <c r="K43" s="114"/>
      <c r="L43" s="115"/>
      <c r="M43" s="117"/>
      <c r="N43" s="193">
        <f>N41*24.09%</f>
        <v>0</v>
      </c>
      <c r="O43" s="193"/>
      <c r="P43" s="193"/>
      <c r="Q43" s="268">
        <f>SUM(N43:P43)</f>
        <v>0</v>
      </c>
      <c r="R43" s="86"/>
      <c r="S43" s="86"/>
      <c r="T43" s="86"/>
    </row>
    <row r="44" spans="1:19" s="80" customFormat="1" ht="13.5" thickBot="1">
      <c r="A44" s="237"/>
      <c r="B44" s="238"/>
      <c r="C44" s="239" t="s">
        <v>230</v>
      </c>
      <c r="D44" s="239"/>
      <c r="E44" s="240"/>
      <c r="F44" s="241"/>
      <c r="G44" s="241"/>
      <c r="H44" s="241"/>
      <c r="I44" s="241"/>
      <c r="J44" s="241"/>
      <c r="K44" s="241"/>
      <c r="L44" s="242"/>
      <c r="M44" s="242"/>
      <c r="N44" s="242">
        <f>SUM(N41:N43)</f>
        <v>0</v>
      </c>
      <c r="O44" s="242">
        <f>SUM(O41:O43)</f>
        <v>0</v>
      </c>
      <c r="P44" s="242">
        <f>SUM(P41:P43)</f>
        <v>0</v>
      </c>
      <c r="Q44" s="243">
        <f>SUM(Q41:Q43)</f>
        <v>0</v>
      </c>
      <c r="R44" s="79"/>
      <c r="S44" s="79"/>
    </row>
    <row r="45" spans="1:4" s="92" customFormat="1" ht="12.75">
      <c r="A45" s="90"/>
      <c r="B45" s="90"/>
      <c r="C45" s="91"/>
      <c r="D45" s="91"/>
    </row>
    <row r="46" spans="1:4" s="92" customFormat="1" ht="12.75">
      <c r="A46" s="52"/>
      <c r="B46" s="51"/>
      <c r="C46" s="91"/>
      <c r="D46" s="91"/>
    </row>
    <row r="47" spans="1:4" s="92" customFormat="1" ht="12.75">
      <c r="A47" s="90"/>
      <c r="B47" s="90"/>
      <c r="C47" s="91"/>
      <c r="D47" s="91"/>
    </row>
    <row r="48" spans="1:4" s="92" customFormat="1" ht="12.75">
      <c r="A48" s="51"/>
      <c r="B48" s="93"/>
      <c r="C48" s="94"/>
      <c r="D48" s="94"/>
    </row>
    <row r="49" spans="1:19" ht="12.75">
      <c r="A49" s="51"/>
      <c r="B49" s="76"/>
      <c r="C49" s="95"/>
      <c r="D49" s="95"/>
      <c r="G49" s="97"/>
      <c r="R49" s="96"/>
      <c r="S49" s="96"/>
    </row>
    <row r="50" spans="1:19" ht="12.75">
      <c r="A50" s="51"/>
      <c r="B50" s="76"/>
      <c r="C50" s="76"/>
      <c r="D50" s="76"/>
      <c r="R50" s="96"/>
      <c r="S50" s="96"/>
    </row>
    <row r="51" spans="1:7" s="76" customFormat="1" ht="12.75">
      <c r="A51" s="98"/>
      <c r="E51" s="96"/>
      <c r="F51" s="96"/>
      <c r="G51" s="96"/>
    </row>
    <row r="52" spans="1:19" ht="12.75">
      <c r="A52" s="51"/>
      <c r="B52" s="76"/>
      <c r="C52" s="76"/>
      <c r="D52" s="76"/>
      <c r="R52" s="96"/>
      <c r="S52" s="96"/>
    </row>
    <row r="53" spans="1:19" ht="12.75">
      <c r="A53" s="76"/>
      <c r="B53" s="76"/>
      <c r="C53" s="76"/>
      <c r="D53" s="76"/>
      <c r="R53" s="96"/>
      <c r="S53" s="96"/>
    </row>
    <row r="54" spans="1:19" ht="12.75">
      <c r="A54" s="76"/>
      <c r="B54" s="76"/>
      <c r="C54" s="76"/>
      <c r="D54" s="76"/>
      <c r="R54" s="96"/>
      <c r="S54" s="96"/>
    </row>
    <row r="55" spans="1:19" ht="12.75">
      <c r="A55" s="76"/>
      <c r="B55" s="76"/>
      <c r="C55" s="76"/>
      <c r="D55" s="76"/>
      <c r="R55" s="96"/>
      <c r="S55" s="96"/>
    </row>
  </sheetData>
  <sheetProtection/>
  <mergeCells count="11">
    <mergeCell ref="C9:D10"/>
    <mergeCell ref="M9:Q9"/>
    <mergeCell ref="A1:Q1"/>
    <mergeCell ref="A2:Q2"/>
    <mergeCell ref="N8:O8"/>
    <mergeCell ref="P8:Q8"/>
    <mergeCell ref="A9:A10"/>
    <mergeCell ref="B9:B10"/>
    <mergeCell ref="E9:E10"/>
    <mergeCell ref="F9:F10"/>
    <mergeCell ref="G9:L9"/>
  </mergeCells>
  <printOptions horizontalCentered="1"/>
  <pageMargins left="0.748031496062992" right="0.748031496062992" top="1.06496063" bottom="0.354330709" header="0.433070866141732" footer="0.236220472440945"/>
  <pageSetup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S34"/>
  <sheetViews>
    <sheetView tabSelected="1" view="pageBreakPreview" zoomScale="85" zoomScaleNormal="85" zoomScaleSheetLayoutView="85" zoomScalePageLayoutView="0" workbookViewId="0" topLeftCell="A1">
      <selection activeCell="R11" sqref="R11"/>
    </sheetView>
  </sheetViews>
  <sheetFormatPr defaultColWidth="9.140625" defaultRowHeight="12.75"/>
  <cols>
    <col min="1" max="2" width="4.57421875" style="96" customWidth="1"/>
    <col min="3" max="3" width="34.28125" style="96" customWidth="1"/>
    <col min="4" max="4" width="6.140625" style="96" customWidth="1"/>
    <col min="5" max="5" width="9.57421875" style="96" customWidth="1"/>
    <col min="6" max="6" width="7.8515625" style="96" customWidth="1"/>
    <col min="7" max="7" width="8.8515625" style="96" customWidth="1"/>
    <col min="8" max="8" width="9.57421875" style="96" customWidth="1"/>
    <col min="9" max="9" width="10.140625" style="96" customWidth="1"/>
    <col min="10" max="10" width="9.7109375" style="96" customWidth="1"/>
    <col min="11" max="11" width="9.8515625" style="96" customWidth="1"/>
    <col min="12" max="12" width="9.140625" style="96" customWidth="1"/>
    <col min="13" max="13" width="9.8515625" style="96" customWidth="1"/>
    <col min="14" max="14" width="10.57421875" style="96" customWidth="1"/>
    <col min="15" max="15" width="9.28125" style="96" customWidth="1"/>
    <col min="16" max="16" width="11.421875" style="96" customWidth="1"/>
    <col min="17" max="17" width="12.140625" style="76" customWidth="1"/>
    <col min="18" max="18" width="9.140625" style="76" customWidth="1"/>
    <col min="19" max="19" width="11.00390625" style="96" customWidth="1"/>
    <col min="20" max="16384" width="9.140625" style="96" customWidth="1"/>
  </cols>
  <sheetData>
    <row r="1" spans="1:18" s="80" customFormat="1" ht="12.75">
      <c r="A1" s="377" t="s">
        <v>31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78"/>
      <c r="R1" s="79"/>
    </row>
    <row r="2" spans="1:18" s="80" customFormat="1" ht="12.75">
      <c r="A2" s="378" t="s">
        <v>185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79"/>
      <c r="R2" s="79"/>
    </row>
    <row r="3" spans="1:18" s="80" customFormat="1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79"/>
      <c r="R3" s="79"/>
    </row>
    <row r="4" spans="1:18" s="80" customFormat="1" ht="12.75">
      <c r="A4" s="82" t="str">
        <f>'Būvl.'!$A$4</f>
        <v>Būves nosaukums: Tualetes ēkas būvniecība</v>
      </c>
      <c r="B4" s="82"/>
      <c r="C4" s="79"/>
      <c r="D4" s="83"/>
      <c r="E4" s="83"/>
      <c r="F4" s="83"/>
      <c r="G4" s="83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s="80" customFormat="1" ht="12.75">
      <c r="A5" s="82" t="str">
        <f>'Būvl.'!$A$5</f>
        <v>Objekta nosaukums: Tualetes ēkas būvniecība</v>
      </c>
      <c r="B5" s="82"/>
      <c r="C5" s="79"/>
      <c r="D5" s="83"/>
      <c r="E5" s="83"/>
      <c r="F5" s="83"/>
      <c r="G5" s="83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8" s="80" customFormat="1" ht="12.75">
      <c r="A6" s="82" t="str">
        <f>'Būvl.'!$A$6</f>
        <v>Objekta adrese: Ādaži, Līgo laukums</v>
      </c>
      <c r="B6" s="82"/>
      <c r="C6" s="79"/>
      <c r="D6" s="83"/>
      <c r="E6" s="83"/>
      <c r="F6" s="83"/>
      <c r="G6" s="83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80" customFormat="1" ht="12.75">
      <c r="A7" s="82"/>
      <c r="B7" s="82"/>
      <c r="C7" s="79"/>
      <c r="D7" s="83"/>
      <c r="E7" s="83"/>
      <c r="F7" s="83"/>
      <c r="G7" s="83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3:18" s="80" customFormat="1" ht="13.5" thickBot="1">
      <c r="C8" s="51"/>
      <c r="D8" s="83"/>
      <c r="H8" s="79"/>
      <c r="I8" s="79"/>
      <c r="J8" s="79"/>
      <c r="K8" s="84"/>
      <c r="L8" s="84"/>
      <c r="M8" s="379" t="s">
        <v>17</v>
      </c>
      <c r="N8" s="379"/>
      <c r="O8" s="389">
        <f>P23</f>
        <v>0</v>
      </c>
      <c r="P8" s="390"/>
      <c r="Q8" s="79"/>
      <c r="R8" s="79"/>
    </row>
    <row r="9" spans="1:18" s="80" customFormat="1" ht="12.75" customHeight="1">
      <c r="A9" s="382" t="s">
        <v>4</v>
      </c>
      <c r="B9" s="384" t="s">
        <v>21</v>
      </c>
      <c r="C9" s="406" t="s">
        <v>41</v>
      </c>
      <c r="D9" s="384" t="s">
        <v>1</v>
      </c>
      <c r="E9" s="386" t="s">
        <v>2</v>
      </c>
      <c r="F9" s="374" t="s">
        <v>5</v>
      </c>
      <c r="G9" s="375"/>
      <c r="H9" s="375"/>
      <c r="I9" s="375"/>
      <c r="J9" s="375"/>
      <c r="K9" s="388"/>
      <c r="L9" s="374" t="s">
        <v>3</v>
      </c>
      <c r="M9" s="375"/>
      <c r="N9" s="375"/>
      <c r="O9" s="375"/>
      <c r="P9" s="376"/>
      <c r="Q9" s="79"/>
      <c r="R9" s="79"/>
    </row>
    <row r="10" spans="1:18" s="80" customFormat="1" ht="57.75" customHeight="1" thickBot="1">
      <c r="A10" s="383"/>
      <c r="B10" s="385"/>
      <c r="C10" s="407"/>
      <c r="D10" s="385"/>
      <c r="E10" s="387"/>
      <c r="F10" s="229" t="s">
        <v>22</v>
      </c>
      <c r="G10" s="229" t="s">
        <v>23</v>
      </c>
      <c r="H10" s="229" t="s">
        <v>37</v>
      </c>
      <c r="I10" s="229" t="s">
        <v>38</v>
      </c>
      <c r="J10" s="229" t="s">
        <v>39</v>
      </c>
      <c r="K10" s="229" t="s">
        <v>42</v>
      </c>
      <c r="L10" s="229" t="s">
        <v>24</v>
      </c>
      <c r="M10" s="229" t="s">
        <v>37</v>
      </c>
      <c r="N10" s="229" t="s">
        <v>38</v>
      </c>
      <c r="O10" s="229" t="s">
        <v>39</v>
      </c>
      <c r="P10" s="230" t="s">
        <v>43</v>
      </c>
      <c r="Q10" s="79"/>
      <c r="R10" s="79"/>
    </row>
    <row r="11" spans="1:19" s="85" customFormat="1" ht="25.5">
      <c r="A11" s="128">
        <v>1</v>
      </c>
      <c r="B11" s="129" t="s">
        <v>73</v>
      </c>
      <c r="C11" s="130" t="s">
        <v>226</v>
      </c>
      <c r="D11" s="131" t="s">
        <v>186</v>
      </c>
      <c r="E11" s="132">
        <v>1</v>
      </c>
      <c r="F11" s="133"/>
      <c r="G11" s="133"/>
      <c r="H11" s="134"/>
      <c r="I11" s="134"/>
      <c r="J11" s="134"/>
      <c r="K11" s="135"/>
      <c r="L11" s="135"/>
      <c r="M11" s="132"/>
      <c r="N11" s="132"/>
      <c r="O11" s="132"/>
      <c r="P11" s="136"/>
      <c r="Q11" s="86"/>
      <c r="R11" s="86"/>
      <c r="S11" s="86"/>
    </row>
    <row r="12" spans="1:19" s="85" customFormat="1" ht="12.75">
      <c r="A12" s="137"/>
      <c r="B12" s="119"/>
      <c r="C12" s="121" t="s">
        <v>227</v>
      </c>
      <c r="D12" s="120" t="s">
        <v>202</v>
      </c>
      <c r="E12" s="112">
        <v>3</v>
      </c>
      <c r="F12" s="113"/>
      <c r="G12" s="113"/>
      <c r="H12" s="114"/>
      <c r="I12" s="114"/>
      <c r="J12" s="114"/>
      <c r="K12" s="115"/>
      <c r="L12" s="115"/>
      <c r="M12" s="112"/>
      <c r="N12" s="112"/>
      <c r="O12" s="112"/>
      <c r="P12" s="138"/>
      <c r="Q12" s="86"/>
      <c r="R12" s="86"/>
      <c r="S12" s="86"/>
    </row>
    <row r="13" spans="1:19" s="85" customFormat="1" ht="12.75">
      <c r="A13" s="137"/>
      <c r="B13" s="119"/>
      <c r="C13" s="121" t="s">
        <v>219</v>
      </c>
      <c r="D13" s="120" t="s">
        <v>202</v>
      </c>
      <c r="E13" s="112">
        <v>1</v>
      </c>
      <c r="F13" s="113"/>
      <c r="G13" s="113"/>
      <c r="H13" s="114"/>
      <c r="I13" s="114"/>
      <c r="J13" s="114"/>
      <c r="K13" s="115"/>
      <c r="L13" s="115"/>
      <c r="M13" s="112"/>
      <c r="N13" s="112"/>
      <c r="O13" s="112"/>
      <c r="P13" s="138"/>
      <c r="Q13" s="86"/>
      <c r="R13" s="86"/>
      <c r="S13" s="86"/>
    </row>
    <row r="14" spans="1:19" s="85" customFormat="1" ht="12.75">
      <c r="A14" s="137"/>
      <c r="B14" s="119"/>
      <c r="C14" s="121" t="s">
        <v>220</v>
      </c>
      <c r="D14" s="120" t="s">
        <v>202</v>
      </c>
      <c r="E14" s="112">
        <v>1</v>
      </c>
      <c r="F14" s="113"/>
      <c r="G14" s="113"/>
      <c r="H14" s="114"/>
      <c r="I14" s="114"/>
      <c r="J14" s="114"/>
      <c r="K14" s="115"/>
      <c r="L14" s="115"/>
      <c r="M14" s="112"/>
      <c r="N14" s="112"/>
      <c r="O14" s="112"/>
      <c r="P14" s="138"/>
      <c r="Q14" s="86"/>
      <c r="R14" s="86"/>
      <c r="S14" s="86"/>
    </row>
    <row r="15" spans="1:19" s="85" customFormat="1" ht="12.75">
      <c r="A15" s="137"/>
      <c r="B15" s="119"/>
      <c r="C15" s="121" t="s">
        <v>221</v>
      </c>
      <c r="D15" s="120" t="s">
        <v>222</v>
      </c>
      <c r="E15" s="112">
        <v>5.5</v>
      </c>
      <c r="F15" s="113"/>
      <c r="G15" s="113"/>
      <c r="H15" s="114"/>
      <c r="I15" s="114"/>
      <c r="J15" s="114"/>
      <c r="K15" s="115"/>
      <c r="L15" s="115"/>
      <c r="M15" s="112"/>
      <c r="N15" s="112"/>
      <c r="O15" s="112"/>
      <c r="P15" s="138"/>
      <c r="Q15" s="86"/>
      <c r="R15" s="86"/>
      <c r="S15" s="86"/>
    </row>
    <row r="16" spans="1:19" s="85" customFormat="1" ht="12.75">
      <c r="A16" s="137"/>
      <c r="B16" s="119"/>
      <c r="C16" s="121" t="s">
        <v>223</v>
      </c>
      <c r="D16" s="120" t="s">
        <v>202</v>
      </c>
      <c r="E16" s="112">
        <v>1</v>
      </c>
      <c r="F16" s="113"/>
      <c r="G16" s="113"/>
      <c r="H16" s="114"/>
      <c r="I16" s="114"/>
      <c r="J16" s="114"/>
      <c r="K16" s="115"/>
      <c r="L16" s="115"/>
      <c r="M16" s="112"/>
      <c r="N16" s="112"/>
      <c r="O16" s="112"/>
      <c r="P16" s="138"/>
      <c r="Q16" s="86"/>
      <c r="R16" s="86"/>
      <c r="S16" s="86"/>
    </row>
    <row r="17" spans="1:19" s="85" customFormat="1" ht="12.75">
      <c r="A17" s="137"/>
      <c r="B17" s="119"/>
      <c r="C17" s="121" t="s">
        <v>224</v>
      </c>
      <c r="D17" s="120" t="s">
        <v>202</v>
      </c>
      <c r="E17" s="112">
        <v>1</v>
      </c>
      <c r="F17" s="113"/>
      <c r="G17" s="113"/>
      <c r="H17" s="114"/>
      <c r="I17" s="114"/>
      <c r="J17" s="114"/>
      <c r="K17" s="115"/>
      <c r="L17" s="115"/>
      <c r="M17" s="112"/>
      <c r="N17" s="112"/>
      <c r="O17" s="112"/>
      <c r="P17" s="138"/>
      <c r="Q17" s="86"/>
      <c r="R17" s="86"/>
      <c r="S17" s="86"/>
    </row>
    <row r="18" spans="1:19" s="85" customFormat="1" ht="12.75">
      <c r="A18" s="137"/>
      <c r="B18" s="119"/>
      <c r="C18" s="121" t="s">
        <v>225</v>
      </c>
      <c r="D18" s="120" t="s">
        <v>202</v>
      </c>
      <c r="E18" s="112">
        <v>2</v>
      </c>
      <c r="F18" s="113"/>
      <c r="G18" s="113"/>
      <c r="H18" s="114"/>
      <c r="I18" s="114"/>
      <c r="J18" s="114"/>
      <c r="K18" s="115"/>
      <c r="L18" s="115"/>
      <c r="M18" s="112"/>
      <c r="N18" s="112"/>
      <c r="O18" s="112"/>
      <c r="P18" s="138"/>
      <c r="Q18" s="86"/>
      <c r="R18" s="86"/>
      <c r="S18" s="86"/>
    </row>
    <row r="19" spans="1:18" s="87" customFormat="1" ht="13.5" thickBot="1">
      <c r="A19" s="139"/>
      <c r="B19" s="140"/>
      <c r="C19" s="141" t="s">
        <v>82</v>
      </c>
      <c r="D19" s="142" t="s">
        <v>209</v>
      </c>
      <c r="E19" s="143">
        <v>1</v>
      </c>
      <c r="F19" s="143"/>
      <c r="G19" s="143"/>
      <c r="H19" s="144"/>
      <c r="I19" s="144"/>
      <c r="J19" s="144"/>
      <c r="K19" s="144"/>
      <c r="L19" s="144"/>
      <c r="M19" s="145"/>
      <c r="N19" s="145"/>
      <c r="O19" s="145"/>
      <c r="P19" s="146"/>
      <c r="Q19" s="86"/>
      <c r="R19" s="86"/>
    </row>
    <row r="20" spans="1:18" s="87" customFormat="1" ht="12.75">
      <c r="A20" s="216"/>
      <c r="B20" s="217"/>
      <c r="C20" s="269" t="s">
        <v>228</v>
      </c>
      <c r="D20" s="270"/>
      <c r="E20" s="271"/>
      <c r="F20" s="271"/>
      <c r="G20" s="271"/>
      <c r="H20" s="221"/>
      <c r="I20" s="221"/>
      <c r="J20" s="221"/>
      <c r="K20" s="221"/>
      <c r="L20" s="233">
        <f>SUM(L11:L19)</f>
        <v>0</v>
      </c>
      <c r="M20" s="234">
        <f>SUM(M11:M19)</f>
        <v>0</v>
      </c>
      <c r="N20" s="234">
        <f>SUM(N12:N19)</f>
        <v>0</v>
      </c>
      <c r="O20" s="234">
        <f>SUM(O11:O19)</f>
        <v>0</v>
      </c>
      <c r="P20" s="235">
        <f>SUM(P11:P19)</f>
        <v>0</v>
      </c>
      <c r="Q20" s="86"/>
      <c r="R20" s="86"/>
    </row>
    <row r="21" spans="1:18" s="87" customFormat="1" ht="25.5">
      <c r="A21" s="257"/>
      <c r="B21" s="124"/>
      <c r="C21" s="149" t="s">
        <v>252</v>
      </c>
      <c r="D21" s="125"/>
      <c r="E21" s="126"/>
      <c r="F21" s="126"/>
      <c r="G21" s="126"/>
      <c r="H21" s="127"/>
      <c r="I21" s="127"/>
      <c r="J21" s="127"/>
      <c r="K21" s="127"/>
      <c r="L21" s="147"/>
      <c r="M21" s="148"/>
      <c r="N21" s="148">
        <f>N20*4%</f>
        <v>0</v>
      </c>
      <c r="O21" s="148"/>
      <c r="P21" s="272">
        <f>SUM(N21:O21)</f>
        <v>0</v>
      </c>
      <c r="Q21" s="86"/>
      <c r="R21" s="86"/>
    </row>
    <row r="22" spans="1:18" s="87" customFormat="1" ht="26.25" customHeight="1">
      <c r="A22" s="257"/>
      <c r="B22" s="124"/>
      <c r="C22" s="99" t="s">
        <v>235</v>
      </c>
      <c r="D22" s="125"/>
      <c r="E22" s="126"/>
      <c r="F22" s="126"/>
      <c r="G22" s="126"/>
      <c r="H22" s="127"/>
      <c r="I22" s="127"/>
      <c r="J22" s="127"/>
      <c r="K22" s="127"/>
      <c r="L22" s="147"/>
      <c r="M22" s="148">
        <f>M20*24.09%</f>
        <v>0</v>
      </c>
      <c r="N22" s="148"/>
      <c r="O22" s="148"/>
      <c r="P22" s="272">
        <f>SUM(M22:O22)</f>
        <v>0</v>
      </c>
      <c r="Q22" s="86"/>
      <c r="R22" s="86"/>
    </row>
    <row r="23" spans="1:18" s="80" customFormat="1" ht="12.75" customHeight="1" thickBot="1">
      <c r="A23" s="237"/>
      <c r="B23" s="238"/>
      <c r="C23" s="239" t="s">
        <v>230</v>
      </c>
      <c r="D23" s="240"/>
      <c r="E23" s="241"/>
      <c r="F23" s="241"/>
      <c r="G23" s="241"/>
      <c r="H23" s="241"/>
      <c r="I23" s="241"/>
      <c r="J23" s="241"/>
      <c r="K23" s="242"/>
      <c r="L23" s="242"/>
      <c r="M23" s="242"/>
      <c r="N23" s="242">
        <f>SUM(N20)</f>
        <v>0</v>
      </c>
      <c r="O23" s="242">
        <f>SUM(O11:O19)</f>
        <v>0</v>
      </c>
      <c r="P23" s="243">
        <f>SUM(P20:P22)</f>
        <v>0</v>
      </c>
      <c r="Q23" s="79"/>
      <c r="R23" s="79"/>
    </row>
    <row r="24" spans="1:3" s="92" customFormat="1" ht="12.75">
      <c r="A24" s="90"/>
      <c r="B24" s="90"/>
      <c r="C24" s="91"/>
    </row>
    <row r="25" spans="1:3" s="92" customFormat="1" ht="12.75">
      <c r="A25" s="52"/>
      <c r="B25" s="51"/>
      <c r="C25" s="91"/>
    </row>
    <row r="26" spans="1:3" s="92" customFormat="1" ht="12.75">
      <c r="A26" s="90"/>
      <c r="B26" s="90"/>
      <c r="C26" s="91"/>
    </row>
    <row r="27" spans="1:3" s="92" customFormat="1" ht="12.75">
      <c r="A27" s="51"/>
      <c r="B27" s="93"/>
      <c r="C27" s="94"/>
    </row>
    <row r="28" spans="1:18" ht="12.75">
      <c r="A28" s="51"/>
      <c r="B28" s="76"/>
      <c r="C28" s="95"/>
      <c r="F28" s="97"/>
      <c r="Q28" s="96"/>
      <c r="R28" s="96"/>
    </row>
    <row r="29" spans="1:18" ht="12.75">
      <c r="A29" s="51"/>
      <c r="B29" s="76"/>
      <c r="C29" s="76"/>
      <c r="Q29" s="96"/>
      <c r="R29" s="96"/>
    </row>
    <row r="30" spans="1:6" s="76" customFormat="1" ht="12.75">
      <c r="A30" s="98"/>
      <c r="D30" s="96"/>
      <c r="E30" s="96"/>
      <c r="F30" s="96"/>
    </row>
    <row r="31" spans="1:18" ht="12.75">
      <c r="A31" s="51"/>
      <c r="B31" s="76"/>
      <c r="C31" s="76"/>
      <c r="Q31" s="96"/>
      <c r="R31" s="96"/>
    </row>
    <row r="32" spans="1:18" ht="12.75">
      <c r="A32" s="76"/>
      <c r="B32" s="76"/>
      <c r="C32" s="76"/>
      <c r="Q32" s="96"/>
      <c r="R32" s="96"/>
    </row>
    <row r="33" spans="1:18" ht="12.75">
      <c r="A33" s="76"/>
      <c r="B33" s="76"/>
      <c r="C33" s="76"/>
      <c r="Q33" s="96"/>
      <c r="R33" s="96"/>
    </row>
    <row r="34" spans="1:18" ht="12.75">
      <c r="A34" s="76"/>
      <c r="B34" s="76"/>
      <c r="C34" s="76"/>
      <c r="Q34" s="96"/>
      <c r="R34" s="96"/>
    </row>
  </sheetData>
  <sheetProtection/>
  <mergeCells count="11">
    <mergeCell ref="B9:B10"/>
    <mergeCell ref="C9:C10"/>
    <mergeCell ref="D9:D10"/>
    <mergeCell ref="E9:E10"/>
    <mergeCell ref="F9:K9"/>
    <mergeCell ref="L9:P9"/>
    <mergeCell ref="A1:P1"/>
    <mergeCell ref="A2:P2"/>
    <mergeCell ref="M8:N8"/>
    <mergeCell ref="O8:P8"/>
    <mergeCell ref="A9:A10"/>
  </mergeCells>
  <printOptions horizontalCentered="1"/>
  <pageMargins left="0.748031496062992" right="0.748031496062992" top="1.31496063" bottom="0.354330709" header="0.433070866141732" footer="0.2362204724409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2:J55"/>
  <sheetViews>
    <sheetView view="pageBreakPreview" zoomScale="85" zoomScaleSheetLayoutView="85" zoomScalePageLayoutView="0" workbookViewId="0" topLeftCell="A1">
      <selection activeCell="K32" sqref="K32"/>
    </sheetView>
  </sheetViews>
  <sheetFormatPr defaultColWidth="11.28125" defaultRowHeight="12.75"/>
  <cols>
    <col min="1" max="2" width="6.57421875" style="2" customWidth="1"/>
    <col min="3" max="3" width="32.8515625" style="2" customWidth="1"/>
    <col min="4" max="4" width="8.85156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2" spans="1:9" ht="15">
      <c r="A2" s="364" t="s">
        <v>35</v>
      </c>
      <c r="B2" s="364"/>
      <c r="C2" s="364"/>
      <c r="D2" s="364"/>
      <c r="E2" s="364"/>
      <c r="F2" s="364"/>
      <c r="G2" s="364"/>
      <c r="H2" s="364"/>
      <c r="I2" s="364"/>
    </row>
    <row r="3" spans="1:9" ht="15">
      <c r="A3" s="364" t="s">
        <v>33</v>
      </c>
      <c r="B3" s="364"/>
      <c r="C3" s="364"/>
      <c r="D3" s="364"/>
      <c r="E3" s="364"/>
      <c r="F3" s="364"/>
      <c r="G3" s="364"/>
      <c r="H3" s="364"/>
      <c r="I3" s="364"/>
    </row>
    <row r="4" spans="1:9" ht="12.75">
      <c r="A4" s="365" t="s">
        <v>8</v>
      </c>
      <c r="B4" s="365"/>
      <c r="C4" s="365"/>
      <c r="D4" s="365"/>
      <c r="E4" s="365"/>
      <c r="F4" s="365"/>
      <c r="G4" s="365"/>
      <c r="H4" s="365"/>
      <c r="I4" s="365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 customHeight="1">
      <c r="A7" s="3" t="str">
        <f>'Būvl.'!$A$4</f>
        <v>Būves nosaukums: Tualetes ēkas būvniecība</v>
      </c>
      <c r="B7" s="3"/>
      <c r="C7" s="19"/>
      <c r="D7" s="19"/>
      <c r="E7" s="19"/>
      <c r="F7" s="19"/>
      <c r="G7" s="19"/>
      <c r="H7" s="19"/>
      <c r="I7" s="19"/>
    </row>
    <row r="8" spans="1:9" ht="12.75" customHeight="1">
      <c r="A8" s="3" t="str">
        <f>'Būvl.'!$A$5</f>
        <v>Objekta nosaukums: Tualetes ēkas būvniecība</v>
      </c>
      <c r="B8" s="3"/>
      <c r="C8" s="19"/>
      <c r="D8" s="19"/>
      <c r="E8" s="19"/>
      <c r="F8" s="19"/>
      <c r="G8" s="19"/>
      <c r="H8" s="19"/>
      <c r="I8" s="19"/>
    </row>
    <row r="9" spans="1:9" ht="12.75">
      <c r="A9" s="3" t="str">
        <f>'Būvl.'!$A$6</f>
        <v>Objekta adrese: Ādaži, Līgo laukums</v>
      </c>
      <c r="B9" s="3"/>
      <c r="C9" s="8"/>
      <c r="D9" s="8"/>
      <c r="E9" s="8"/>
      <c r="F9" s="8"/>
      <c r="G9" s="8"/>
      <c r="H9" s="8"/>
      <c r="I9" s="8"/>
    </row>
    <row r="10" spans="1:9" ht="12.75">
      <c r="A10" s="3"/>
      <c r="B10" s="3"/>
      <c r="C10" s="20"/>
      <c r="D10" s="20"/>
      <c r="E10" s="20"/>
      <c r="F10" s="20"/>
      <c r="G10" s="20"/>
      <c r="H10" s="20"/>
      <c r="I10" s="20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  <row r="12" spans="1:9" ht="12.75">
      <c r="A12" s="5"/>
      <c r="B12" s="5"/>
      <c r="C12" s="21" t="s">
        <v>16</v>
      </c>
      <c r="D12" s="21"/>
      <c r="E12" s="22">
        <f>E28</f>
        <v>0</v>
      </c>
      <c r="F12" s="4"/>
      <c r="G12" s="4"/>
      <c r="H12" s="4"/>
      <c r="I12" s="4"/>
    </row>
    <row r="13" spans="1:9" ht="12.75">
      <c r="A13" s="5"/>
      <c r="B13" s="5"/>
      <c r="C13" s="21" t="s">
        <v>18</v>
      </c>
      <c r="D13" s="21"/>
      <c r="E13" s="22">
        <f>I24</f>
        <v>0</v>
      </c>
      <c r="F13" s="4"/>
      <c r="G13" s="4"/>
      <c r="H13" s="4"/>
      <c r="I13" s="4"/>
    </row>
    <row r="14" spans="1:9" s="35" customFormat="1" ht="12.75">
      <c r="A14" s="32"/>
      <c r="B14" s="32"/>
      <c r="C14" s="33"/>
      <c r="D14" s="33"/>
      <c r="E14" s="34"/>
      <c r="F14" s="23"/>
      <c r="G14" s="23"/>
      <c r="H14" s="23"/>
      <c r="I14" s="23"/>
    </row>
    <row r="15" spans="7:10" ht="12.75">
      <c r="G15" s="5"/>
      <c r="I15" s="12"/>
      <c r="J15" s="36"/>
    </row>
    <row r="16" spans="1:10" ht="12.75" customHeight="1">
      <c r="A16" s="355" t="s">
        <v>4</v>
      </c>
      <c r="B16" s="356" t="s">
        <v>20</v>
      </c>
      <c r="C16" s="370" t="s">
        <v>9</v>
      </c>
      <c r="D16" s="371"/>
      <c r="E16" s="355" t="s">
        <v>40</v>
      </c>
      <c r="F16" s="368" t="s">
        <v>10</v>
      </c>
      <c r="G16" s="368"/>
      <c r="H16" s="368"/>
      <c r="I16" s="368"/>
      <c r="J16" s="48"/>
    </row>
    <row r="17" spans="1:10" s="23" customFormat="1" ht="45" customHeight="1" thickBot="1">
      <c r="A17" s="356"/>
      <c r="B17" s="369"/>
      <c r="C17" s="372"/>
      <c r="D17" s="373"/>
      <c r="E17" s="356"/>
      <c r="F17" s="324" t="s">
        <v>37</v>
      </c>
      <c r="G17" s="324" t="s">
        <v>38</v>
      </c>
      <c r="H17" s="325" t="s">
        <v>39</v>
      </c>
      <c r="I17" s="325" t="s">
        <v>19</v>
      </c>
      <c r="J17" s="49"/>
    </row>
    <row r="18" spans="1:10" s="39" customFormat="1" ht="12.75">
      <c r="A18" s="328">
        <v>1</v>
      </c>
      <c r="B18" s="329">
        <v>1.1</v>
      </c>
      <c r="C18" s="353" t="s">
        <v>187</v>
      </c>
      <c r="D18" s="354"/>
      <c r="E18" s="330">
        <f aca="true" t="shared" si="0" ref="E18:E23">F18+G18+H18</f>
        <v>0</v>
      </c>
      <c r="F18" s="331">
        <f>'Būvl.'!M20</f>
        <v>0</v>
      </c>
      <c r="G18" s="331">
        <f>'Būvl.'!N20</f>
        <v>0</v>
      </c>
      <c r="H18" s="331">
        <f>'Būvl.'!O20</f>
        <v>0</v>
      </c>
      <c r="I18" s="332">
        <f>'Būvl.'!L20</f>
        <v>0</v>
      </c>
      <c r="J18" s="46"/>
    </row>
    <row r="19" spans="1:10" s="39" customFormat="1" ht="12.75">
      <c r="A19" s="285">
        <v>2</v>
      </c>
      <c r="B19" s="41">
        <v>1.2</v>
      </c>
      <c r="C19" s="366" t="s">
        <v>50</v>
      </c>
      <c r="D19" s="367"/>
      <c r="E19" s="42">
        <f t="shared" si="0"/>
        <v>0</v>
      </c>
      <c r="F19" s="45">
        <f>'0 cikls'!M64</f>
        <v>0</v>
      </c>
      <c r="G19" s="45">
        <f>'0 cikls'!N64</f>
        <v>0</v>
      </c>
      <c r="H19" s="45">
        <f>'0 cikls'!O64</f>
        <v>0</v>
      </c>
      <c r="I19" s="287">
        <f>'0 cikls'!L64</f>
        <v>0</v>
      </c>
      <c r="J19" s="46"/>
    </row>
    <row r="20" spans="1:10" s="39" customFormat="1" ht="12.75">
      <c r="A20" s="285">
        <v>3</v>
      </c>
      <c r="B20" s="41">
        <v>1.3</v>
      </c>
      <c r="C20" s="366" t="s">
        <v>106</v>
      </c>
      <c r="D20" s="367"/>
      <c r="E20" s="42">
        <f t="shared" si="0"/>
        <v>0</v>
      </c>
      <c r="F20" s="45">
        <f>Virszeme!M95</f>
        <v>0</v>
      </c>
      <c r="G20" s="45">
        <f>Virszeme!N95</f>
        <v>0</v>
      </c>
      <c r="H20" s="45">
        <f>Virszeme!O95</f>
        <v>0</v>
      </c>
      <c r="I20" s="287">
        <f>Virszeme!L95</f>
        <v>0</v>
      </c>
      <c r="J20" s="46"/>
    </row>
    <row r="21" spans="1:10" s="39" customFormat="1" ht="12" customHeight="1">
      <c r="A21" s="285">
        <v>4</v>
      </c>
      <c r="B21" s="41">
        <v>1.4</v>
      </c>
      <c r="C21" s="366" t="s">
        <v>133</v>
      </c>
      <c r="D21" s="367"/>
      <c r="E21" s="42">
        <f t="shared" si="0"/>
        <v>0</v>
      </c>
      <c r="F21" s="45">
        <f>Durvis!M18</f>
        <v>0</v>
      </c>
      <c r="G21" s="45">
        <f>Durvis!N18</f>
        <v>0</v>
      </c>
      <c r="H21" s="45">
        <f>Durvis!O18</f>
        <v>0</v>
      </c>
      <c r="I21" s="287">
        <f>Durvis!L18</f>
        <v>0</v>
      </c>
      <c r="J21" s="46"/>
    </row>
    <row r="22" spans="1:10" s="39" customFormat="1" ht="12" customHeight="1">
      <c r="A22" s="285">
        <v>5</v>
      </c>
      <c r="B22" s="41">
        <v>1.5</v>
      </c>
      <c r="C22" s="71" t="s">
        <v>135</v>
      </c>
      <c r="D22" s="72"/>
      <c r="E22" s="42">
        <f t="shared" si="0"/>
        <v>0</v>
      </c>
      <c r="F22" s="45">
        <f>Apdare!M35</f>
        <v>0</v>
      </c>
      <c r="G22" s="45">
        <f>Apdare!N35</f>
        <v>0</v>
      </c>
      <c r="H22" s="45">
        <f>Apdare!O35</f>
        <v>0</v>
      </c>
      <c r="I22" s="287">
        <f>Apdare!L35</f>
        <v>0</v>
      </c>
      <c r="J22" s="46"/>
    </row>
    <row r="23" spans="1:10" s="24" customFormat="1" ht="13.5" thickBot="1">
      <c r="A23" s="288"/>
      <c r="B23" s="333"/>
      <c r="C23" s="290"/>
      <c r="D23" s="291"/>
      <c r="E23" s="334">
        <f t="shared" si="0"/>
        <v>0</v>
      </c>
      <c r="F23" s="334"/>
      <c r="G23" s="334"/>
      <c r="H23" s="334"/>
      <c r="I23" s="335"/>
      <c r="J23" s="46"/>
    </row>
    <row r="24" spans="1:10" ht="12.75">
      <c r="A24" s="358" t="s">
        <v>0</v>
      </c>
      <c r="B24" s="358"/>
      <c r="C24" s="358"/>
      <c r="D24" s="326"/>
      <c r="E24" s="327">
        <f>SUM(E18:E23)</f>
        <v>0</v>
      </c>
      <c r="F24" s="327">
        <f>SUM(F18:F23)</f>
        <v>0</v>
      </c>
      <c r="G24" s="327">
        <f>SUM(G18:G23)</f>
        <v>0</v>
      </c>
      <c r="H24" s="327">
        <f>SUM(H18:H23)</f>
        <v>0</v>
      </c>
      <c r="I24" s="327">
        <f>SUM(I18:I23)</f>
        <v>0</v>
      </c>
      <c r="J24" s="47"/>
    </row>
    <row r="25" spans="1:5" ht="12.75">
      <c r="A25" s="359" t="s">
        <v>11</v>
      </c>
      <c r="B25" s="359"/>
      <c r="C25" s="359"/>
      <c r="D25" s="9" t="s">
        <v>254</v>
      </c>
      <c r="E25" s="27"/>
    </row>
    <row r="26" spans="1:5" ht="12.75">
      <c r="A26" s="360" t="s">
        <v>12</v>
      </c>
      <c r="B26" s="360"/>
      <c r="C26" s="360"/>
      <c r="D26" s="28"/>
      <c r="E26" s="27"/>
    </row>
    <row r="27" spans="1:7" ht="12.75">
      <c r="A27" s="361" t="s">
        <v>13</v>
      </c>
      <c r="B27" s="362"/>
      <c r="C27" s="363"/>
      <c r="D27" s="9" t="s">
        <v>254</v>
      </c>
      <c r="E27" s="27"/>
      <c r="G27" s="50"/>
    </row>
    <row r="28" spans="1:10" ht="12.75">
      <c r="A28" s="357" t="s">
        <v>14</v>
      </c>
      <c r="B28" s="357"/>
      <c r="C28" s="357"/>
      <c r="D28" s="25"/>
      <c r="E28" s="26"/>
      <c r="G28" s="29"/>
      <c r="J28" s="47"/>
    </row>
    <row r="29" spans="1:3" s="13" customFormat="1" ht="12.75">
      <c r="A29" s="14"/>
      <c r="B29" s="14"/>
      <c r="C29" s="15"/>
    </row>
    <row r="30" spans="1:3" s="13" customFormat="1" ht="12.75">
      <c r="A30" s="14"/>
      <c r="B30" s="14"/>
      <c r="C30" s="15"/>
    </row>
    <row r="31" spans="1:3" s="13" customFormat="1" ht="12.75">
      <c r="A31" s="73"/>
      <c r="B31" s="75"/>
      <c r="C31" s="74"/>
    </row>
    <row r="32" spans="1:3" s="13" customFormat="1" ht="12.75">
      <c r="A32" s="76"/>
      <c r="B32" s="51"/>
      <c r="C32" s="74"/>
    </row>
    <row r="33" spans="1:3" s="13" customFormat="1" ht="12.75">
      <c r="A33" s="76"/>
      <c r="B33" s="51"/>
      <c r="C33" s="74"/>
    </row>
    <row r="34" spans="1:3" s="13" customFormat="1" ht="12.75">
      <c r="A34" s="76"/>
      <c r="B34" s="51"/>
      <c r="C34" s="74"/>
    </row>
    <row r="35" spans="1:3" s="13" customFormat="1" ht="12.75">
      <c r="A35" s="73"/>
      <c r="B35" s="51"/>
      <c r="C35" s="74"/>
    </row>
    <row r="36" spans="1:3" s="13" customFormat="1" ht="12.75">
      <c r="A36" s="14"/>
      <c r="B36" s="14"/>
      <c r="C36" s="15"/>
    </row>
    <row r="37" spans="1:3" s="13" customFormat="1" ht="12.75">
      <c r="A37" s="1"/>
      <c r="B37" s="16"/>
      <c r="C37" s="17"/>
    </row>
    <row r="38" spans="1:6" s="10" customFormat="1" ht="12.75">
      <c r="A38" s="1"/>
      <c r="B38" s="11"/>
      <c r="C38" s="30"/>
      <c r="F38" s="18"/>
    </row>
    <row r="39" spans="1:3" s="10" customFormat="1" ht="12.75">
      <c r="A39" s="1"/>
      <c r="B39" s="11"/>
      <c r="C39" s="11"/>
    </row>
    <row r="40" spans="1:6" s="11" customFormat="1" ht="12.75">
      <c r="A40" s="31"/>
      <c r="D40" s="10"/>
      <c r="E40" s="10"/>
      <c r="F40" s="10"/>
    </row>
    <row r="41" spans="1:3" s="10" customFormat="1" ht="12.75">
      <c r="A41" s="1"/>
      <c r="B41" s="11"/>
      <c r="C41" s="11"/>
    </row>
    <row r="42" spans="1:3" s="10" customFormat="1" ht="12.75">
      <c r="A42" s="11"/>
      <c r="B42" s="11"/>
      <c r="C42" s="11"/>
    </row>
    <row r="43" spans="1:3" s="10" customFormat="1" ht="12.75">
      <c r="A43" s="11"/>
      <c r="B43" s="11"/>
      <c r="C43" s="11"/>
    </row>
    <row r="44" spans="1:3" s="10" customFormat="1" ht="12.75">
      <c r="A44" s="11"/>
      <c r="B44" s="11"/>
      <c r="C44" s="11"/>
    </row>
    <row r="45" spans="1:2" ht="12.75">
      <c r="A45" s="7"/>
      <c r="B45" s="7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5" spans="1:2" ht="12.75">
      <c r="A55" s="31"/>
      <c r="B55" s="31"/>
    </row>
  </sheetData>
  <sheetProtection/>
  <mergeCells count="17">
    <mergeCell ref="A3:I3"/>
    <mergeCell ref="A4:I4"/>
    <mergeCell ref="C21:D21"/>
    <mergeCell ref="C20:D20"/>
    <mergeCell ref="C19:D19"/>
    <mergeCell ref="A2:I2"/>
    <mergeCell ref="F16:I16"/>
    <mergeCell ref="B16:B17"/>
    <mergeCell ref="A16:A17"/>
    <mergeCell ref="C16:D17"/>
    <mergeCell ref="C18:D18"/>
    <mergeCell ref="E16:E17"/>
    <mergeCell ref="A28:C28"/>
    <mergeCell ref="A24:C24"/>
    <mergeCell ref="A25:C25"/>
    <mergeCell ref="A26:C26"/>
    <mergeCell ref="A27:C27"/>
  </mergeCells>
  <printOptions horizontalCentered="1"/>
  <pageMargins left="0.748031496062992" right="0.748031496062992" top="1.234251969" bottom="0.484251969" header="0.511811023622047" footer="0.511811023622047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S35"/>
  <sheetViews>
    <sheetView view="pageBreakPreview" zoomScale="85" zoomScaleNormal="85" zoomScaleSheetLayoutView="85" zoomScalePageLayoutView="0" workbookViewId="0" topLeftCell="A1">
      <selection activeCell="S17" sqref="S17"/>
    </sheetView>
  </sheetViews>
  <sheetFormatPr defaultColWidth="9.140625" defaultRowHeight="12.75"/>
  <cols>
    <col min="1" max="1" width="4.57421875" style="96" customWidth="1"/>
    <col min="2" max="2" width="5.57421875" style="96" customWidth="1"/>
    <col min="3" max="3" width="35.7109375" style="96" customWidth="1"/>
    <col min="4" max="4" width="6.140625" style="96" customWidth="1"/>
    <col min="5" max="5" width="9.57421875" style="96" customWidth="1"/>
    <col min="6" max="6" width="8.421875" style="96" customWidth="1"/>
    <col min="7" max="7" width="8.7109375" style="96" customWidth="1"/>
    <col min="8" max="8" width="9.57421875" style="96" customWidth="1"/>
    <col min="9" max="9" width="9.00390625" style="96" customWidth="1"/>
    <col min="10" max="10" width="9.421875" style="96" customWidth="1"/>
    <col min="11" max="11" width="10.57421875" style="96" customWidth="1"/>
    <col min="12" max="12" width="10.28125" style="96" customWidth="1"/>
    <col min="13" max="13" width="10.421875" style="96" customWidth="1"/>
    <col min="14" max="14" width="10.57421875" style="96" customWidth="1"/>
    <col min="15" max="15" width="11.00390625" style="96" customWidth="1"/>
    <col min="16" max="16" width="12.00390625" style="96" customWidth="1"/>
    <col min="17" max="17" width="9.421875" style="76" customWidth="1"/>
    <col min="18" max="18" width="9.140625" style="76" customWidth="1"/>
    <col min="19" max="19" width="11.00390625" style="96" customWidth="1"/>
    <col min="20" max="16384" width="9.140625" style="96" customWidth="1"/>
  </cols>
  <sheetData>
    <row r="1" spans="1:18" s="80" customFormat="1" ht="12.75">
      <c r="A1" s="377" t="s">
        <v>34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78"/>
      <c r="R1" s="79"/>
    </row>
    <row r="2" spans="1:18" s="80" customFormat="1" ht="12.75">
      <c r="A2" s="378" t="s">
        <v>187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79"/>
      <c r="R2" s="79"/>
    </row>
    <row r="3" spans="1:18" s="80" customFormat="1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79"/>
      <c r="R3" s="79"/>
    </row>
    <row r="4" spans="1:18" s="80" customFormat="1" ht="12.75">
      <c r="A4" s="82" t="s">
        <v>45</v>
      </c>
      <c r="B4" s="82"/>
      <c r="C4" s="79"/>
      <c r="D4" s="83"/>
      <c r="E4" s="83"/>
      <c r="F4" s="83"/>
      <c r="G4" s="83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s="80" customFormat="1" ht="12.75">
      <c r="A5" s="82" t="s">
        <v>46</v>
      </c>
      <c r="B5" s="82"/>
      <c r="C5" s="79"/>
      <c r="D5" s="83"/>
      <c r="E5" s="83"/>
      <c r="F5" s="83"/>
      <c r="G5" s="83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8" s="80" customFormat="1" ht="12.75">
      <c r="A6" s="82" t="s">
        <v>238</v>
      </c>
      <c r="B6" s="82"/>
      <c r="C6" s="79"/>
      <c r="D6" s="83"/>
      <c r="E6" s="83"/>
      <c r="F6" s="83"/>
      <c r="G6" s="83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80" customFormat="1" ht="12.75">
      <c r="A7" s="82"/>
      <c r="B7" s="82"/>
      <c r="C7" s="79"/>
      <c r="D7" s="83"/>
      <c r="E7" s="83"/>
      <c r="F7" s="83"/>
      <c r="G7" s="83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3:18" s="80" customFormat="1" ht="13.5" thickBot="1">
      <c r="C8" s="51"/>
      <c r="D8" s="83"/>
      <c r="H8" s="79"/>
      <c r="I8" s="79"/>
      <c r="J8" s="79"/>
      <c r="K8" s="84"/>
      <c r="L8" s="84"/>
      <c r="M8" s="379" t="s">
        <v>17</v>
      </c>
      <c r="N8" s="379"/>
      <c r="O8" s="380">
        <f>P20</f>
        <v>0</v>
      </c>
      <c r="P8" s="381"/>
      <c r="Q8" s="79"/>
      <c r="R8" s="79"/>
    </row>
    <row r="9" spans="1:18" s="80" customFormat="1" ht="12.75" customHeight="1">
      <c r="A9" s="382" t="s">
        <v>4</v>
      </c>
      <c r="B9" s="384" t="s">
        <v>21</v>
      </c>
      <c r="C9" s="384" t="s">
        <v>41</v>
      </c>
      <c r="D9" s="384" t="s">
        <v>1</v>
      </c>
      <c r="E9" s="386" t="s">
        <v>2</v>
      </c>
      <c r="F9" s="374" t="s">
        <v>5</v>
      </c>
      <c r="G9" s="375"/>
      <c r="H9" s="375"/>
      <c r="I9" s="375"/>
      <c r="J9" s="375"/>
      <c r="K9" s="388"/>
      <c r="L9" s="374" t="s">
        <v>3</v>
      </c>
      <c r="M9" s="375"/>
      <c r="N9" s="375"/>
      <c r="O9" s="375"/>
      <c r="P9" s="376"/>
      <c r="Q9" s="79"/>
      <c r="R9" s="79"/>
    </row>
    <row r="10" spans="1:18" s="80" customFormat="1" ht="55.5" customHeight="1" thickBot="1">
      <c r="A10" s="383"/>
      <c r="B10" s="385"/>
      <c r="C10" s="385"/>
      <c r="D10" s="385"/>
      <c r="E10" s="387"/>
      <c r="F10" s="229" t="s">
        <v>22</v>
      </c>
      <c r="G10" s="229" t="s">
        <v>23</v>
      </c>
      <c r="H10" s="229" t="s">
        <v>37</v>
      </c>
      <c r="I10" s="229" t="s">
        <v>38</v>
      </c>
      <c r="J10" s="229" t="s">
        <v>39</v>
      </c>
      <c r="K10" s="229" t="s">
        <v>42</v>
      </c>
      <c r="L10" s="229" t="s">
        <v>24</v>
      </c>
      <c r="M10" s="229" t="s">
        <v>37</v>
      </c>
      <c r="N10" s="229" t="s">
        <v>38</v>
      </c>
      <c r="O10" s="229" t="s">
        <v>39</v>
      </c>
      <c r="P10" s="230" t="s">
        <v>43</v>
      </c>
      <c r="Q10" s="79"/>
      <c r="R10" s="79"/>
    </row>
    <row r="11" spans="1:19" s="85" customFormat="1" ht="25.5">
      <c r="A11" s="137">
        <v>1</v>
      </c>
      <c r="B11" s="119" t="s">
        <v>73</v>
      </c>
      <c r="C11" s="184" t="s">
        <v>193</v>
      </c>
      <c r="D11" s="120" t="s">
        <v>188</v>
      </c>
      <c r="E11" s="112">
        <v>1.5</v>
      </c>
      <c r="F11" s="113"/>
      <c r="G11" s="113"/>
      <c r="H11" s="114"/>
      <c r="I11" s="114"/>
      <c r="J11" s="114"/>
      <c r="K11" s="115"/>
      <c r="L11" s="117"/>
      <c r="M11" s="112"/>
      <c r="N11" s="112"/>
      <c r="O11" s="112"/>
      <c r="P11" s="138"/>
      <c r="Q11" s="86"/>
      <c r="R11" s="86"/>
      <c r="S11" s="86"/>
    </row>
    <row r="12" spans="1:19" s="85" customFormat="1" ht="12.75">
      <c r="A12" s="137">
        <v>2</v>
      </c>
      <c r="B12" s="119" t="s">
        <v>73</v>
      </c>
      <c r="C12" s="184" t="s">
        <v>189</v>
      </c>
      <c r="D12" s="120" t="s">
        <v>157</v>
      </c>
      <c r="E12" s="112">
        <v>1</v>
      </c>
      <c r="F12" s="113"/>
      <c r="G12" s="113"/>
      <c r="H12" s="114"/>
      <c r="I12" s="114"/>
      <c r="J12" s="114"/>
      <c r="K12" s="115"/>
      <c r="L12" s="117"/>
      <c r="M12" s="112"/>
      <c r="N12" s="112"/>
      <c r="O12" s="112"/>
      <c r="P12" s="138"/>
      <c r="Q12" s="86"/>
      <c r="R12" s="86"/>
      <c r="S12" s="86"/>
    </row>
    <row r="13" spans="1:19" s="85" customFormat="1" ht="25.5">
      <c r="A13" s="137">
        <v>3</v>
      </c>
      <c r="B13" s="119" t="s">
        <v>73</v>
      </c>
      <c r="C13" s="184" t="s">
        <v>190</v>
      </c>
      <c r="D13" s="120" t="s">
        <v>188</v>
      </c>
      <c r="E13" s="112">
        <v>1.5</v>
      </c>
      <c r="F13" s="113"/>
      <c r="G13" s="113"/>
      <c r="H13" s="114"/>
      <c r="I13" s="114"/>
      <c r="J13" s="114"/>
      <c r="K13" s="115"/>
      <c r="L13" s="117"/>
      <c r="M13" s="112"/>
      <c r="N13" s="112"/>
      <c r="O13" s="112"/>
      <c r="P13" s="138"/>
      <c r="Q13" s="86"/>
      <c r="R13" s="86"/>
      <c r="S13" s="86"/>
    </row>
    <row r="14" spans="1:19" s="87" customFormat="1" ht="12.75">
      <c r="A14" s="137">
        <v>4</v>
      </c>
      <c r="B14" s="119" t="s">
        <v>73</v>
      </c>
      <c r="C14" s="184" t="s">
        <v>191</v>
      </c>
      <c r="D14" s="120" t="s">
        <v>157</v>
      </c>
      <c r="E14" s="112">
        <v>1</v>
      </c>
      <c r="F14" s="113"/>
      <c r="G14" s="113"/>
      <c r="H14" s="114"/>
      <c r="I14" s="114"/>
      <c r="J14" s="114"/>
      <c r="K14" s="117"/>
      <c r="L14" s="117"/>
      <c r="M14" s="118"/>
      <c r="N14" s="118"/>
      <c r="O14" s="118"/>
      <c r="P14" s="209"/>
      <c r="Q14" s="86"/>
      <c r="R14" s="86"/>
      <c r="S14" s="86"/>
    </row>
    <row r="15" spans="1:19" s="87" customFormat="1" ht="12.75">
      <c r="A15" s="137">
        <v>5</v>
      </c>
      <c r="B15" s="119" t="s">
        <v>73</v>
      </c>
      <c r="C15" s="184" t="s">
        <v>194</v>
      </c>
      <c r="D15" s="120" t="s">
        <v>157</v>
      </c>
      <c r="E15" s="112">
        <v>1</v>
      </c>
      <c r="F15" s="113"/>
      <c r="G15" s="113"/>
      <c r="H15" s="114"/>
      <c r="I15" s="114"/>
      <c r="J15" s="114"/>
      <c r="K15" s="117"/>
      <c r="L15" s="117"/>
      <c r="M15" s="118"/>
      <c r="N15" s="118"/>
      <c r="O15" s="118"/>
      <c r="P15" s="209"/>
      <c r="Q15" s="86"/>
      <c r="R15" s="86"/>
      <c r="S15" s="86"/>
    </row>
    <row r="16" spans="1:19" s="87" customFormat="1" ht="13.5" thickBot="1">
      <c r="A16" s="224">
        <v>6</v>
      </c>
      <c r="B16" s="210" t="s">
        <v>73</v>
      </c>
      <c r="C16" s="225" t="s">
        <v>192</v>
      </c>
      <c r="D16" s="226" t="s">
        <v>72</v>
      </c>
      <c r="E16" s="214">
        <v>1</v>
      </c>
      <c r="F16" s="227"/>
      <c r="G16" s="227"/>
      <c r="H16" s="228"/>
      <c r="I16" s="214"/>
      <c r="J16" s="214"/>
      <c r="K16" s="144"/>
      <c r="L16" s="144"/>
      <c r="M16" s="145"/>
      <c r="N16" s="145"/>
      <c r="O16" s="145"/>
      <c r="P16" s="146"/>
      <c r="Q16" s="86"/>
      <c r="R16" s="86"/>
      <c r="S16" s="86"/>
    </row>
    <row r="17" spans="1:19" s="87" customFormat="1" ht="12.75">
      <c r="A17" s="128"/>
      <c r="B17" s="129"/>
      <c r="C17" s="231" t="s">
        <v>228</v>
      </c>
      <c r="D17" s="232"/>
      <c r="E17" s="135"/>
      <c r="F17" s="133"/>
      <c r="G17" s="133"/>
      <c r="H17" s="134"/>
      <c r="I17" s="135"/>
      <c r="J17" s="135"/>
      <c r="K17" s="221"/>
      <c r="L17" s="233">
        <f>SUM(L11:L16)</f>
        <v>0</v>
      </c>
      <c r="M17" s="234">
        <f>SUM(M11:M16)</f>
        <v>0</v>
      </c>
      <c r="N17" s="234">
        <f>SUM(N11:N16)</f>
        <v>0</v>
      </c>
      <c r="O17" s="234">
        <f>SUM(O11:O16)</f>
        <v>0</v>
      </c>
      <c r="P17" s="235">
        <f>SUM(P11:P16)</f>
        <v>0</v>
      </c>
      <c r="Q17" s="86"/>
      <c r="R17" s="86"/>
      <c r="S17" s="86"/>
    </row>
    <row r="18" spans="1:19" s="87" customFormat="1" ht="25.5">
      <c r="A18" s="137"/>
      <c r="B18" s="119"/>
      <c r="C18" s="149" t="s">
        <v>252</v>
      </c>
      <c r="D18" s="162"/>
      <c r="E18" s="115"/>
      <c r="F18" s="113"/>
      <c r="G18" s="113"/>
      <c r="H18" s="114"/>
      <c r="I18" s="115"/>
      <c r="J18" s="115"/>
      <c r="K18" s="117"/>
      <c r="L18" s="160"/>
      <c r="M18" s="161"/>
      <c r="N18" s="161">
        <f>N17*4%</f>
        <v>0</v>
      </c>
      <c r="O18" s="161"/>
      <c r="P18" s="236">
        <f>SUM(N18:O18)</f>
        <v>0</v>
      </c>
      <c r="Q18" s="86"/>
      <c r="R18" s="86"/>
      <c r="S18" s="86"/>
    </row>
    <row r="19" spans="1:18" s="87" customFormat="1" ht="25.5">
      <c r="A19" s="208"/>
      <c r="B19" s="122"/>
      <c r="C19" s="99" t="s">
        <v>229</v>
      </c>
      <c r="D19" s="123"/>
      <c r="E19" s="116"/>
      <c r="F19" s="116"/>
      <c r="G19" s="116"/>
      <c r="H19" s="117"/>
      <c r="I19" s="117"/>
      <c r="J19" s="117"/>
      <c r="K19" s="117"/>
      <c r="L19" s="160"/>
      <c r="M19" s="161">
        <f>M17*24.09%</f>
        <v>0</v>
      </c>
      <c r="N19" s="161"/>
      <c r="O19" s="161"/>
      <c r="P19" s="236">
        <f>SUM(M19:O19)</f>
        <v>0</v>
      </c>
      <c r="Q19" s="86"/>
      <c r="R19" s="86"/>
    </row>
    <row r="20" spans="1:18" s="80" customFormat="1" ht="13.5" thickBot="1">
      <c r="A20" s="237"/>
      <c r="B20" s="238"/>
      <c r="C20" s="239" t="s">
        <v>230</v>
      </c>
      <c r="D20" s="240"/>
      <c r="E20" s="241"/>
      <c r="F20" s="241"/>
      <c r="G20" s="241"/>
      <c r="H20" s="241"/>
      <c r="I20" s="241"/>
      <c r="J20" s="241"/>
      <c r="K20" s="242"/>
      <c r="L20" s="242"/>
      <c r="M20" s="242">
        <f>SUM(M17:M19)</f>
        <v>0</v>
      </c>
      <c r="N20" s="242">
        <f>SUM(N17:N19)</f>
        <v>0</v>
      </c>
      <c r="O20" s="242">
        <f>SUM(O17:O19)</f>
        <v>0</v>
      </c>
      <c r="P20" s="243">
        <f>SUM(P17:P19)</f>
        <v>0</v>
      </c>
      <c r="Q20" s="79"/>
      <c r="R20" s="79"/>
    </row>
    <row r="21" spans="1:3" s="92" customFormat="1" ht="12.75">
      <c r="A21" s="90"/>
      <c r="B21" s="90"/>
      <c r="C21" s="91"/>
    </row>
    <row r="22" spans="1:6" s="92" customFormat="1" ht="12.75">
      <c r="A22" s="52"/>
      <c r="B22" s="51"/>
      <c r="C22" s="91"/>
      <c r="D22" s="91"/>
      <c r="E22" s="91"/>
      <c r="F22" s="91"/>
    </row>
    <row r="23" spans="1:3" s="92" customFormat="1" ht="12.75">
      <c r="A23" s="90"/>
      <c r="B23" s="90"/>
      <c r="C23" s="91"/>
    </row>
    <row r="24" spans="1:3" s="92" customFormat="1" ht="12.75">
      <c r="A24" s="51"/>
      <c r="B24" s="93"/>
      <c r="C24" s="94"/>
    </row>
    <row r="25" spans="1:18" ht="12.75">
      <c r="A25" s="51"/>
      <c r="B25" s="76"/>
      <c r="C25" s="95"/>
      <c r="F25" s="97"/>
      <c r="Q25" s="96"/>
      <c r="R25" s="96"/>
    </row>
    <row r="26" spans="1:18" ht="12.75">
      <c r="A26" s="51"/>
      <c r="B26" s="76"/>
      <c r="C26" s="76"/>
      <c r="Q26" s="96"/>
      <c r="R26" s="96"/>
    </row>
    <row r="27" spans="1:6" s="76" customFormat="1" ht="12.75">
      <c r="A27" s="98"/>
      <c r="D27" s="96"/>
      <c r="E27" s="96"/>
      <c r="F27" s="96"/>
    </row>
    <row r="28" spans="1:18" ht="12.75">
      <c r="A28" s="51"/>
      <c r="B28" s="76"/>
      <c r="C28" s="76"/>
      <c r="Q28" s="96"/>
      <c r="R28" s="96"/>
    </row>
    <row r="29" spans="1:18" ht="12.75">
      <c r="A29" s="76"/>
      <c r="B29" s="76"/>
      <c r="C29" s="76"/>
      <c r="Q29" s="96"/>
      <c r="R29" s="96"/>
    </row>
    <row r="30" spans="1:18" ht="12.75">
      <c r="A30" s="76"/>
      <c r="B30" s="76"/>
      <c r="C30" s="76"/>
      <c r="Q30" s="96"/>
      <c r="R30" s="96"/>
    </row>
    <row r="31" spans="1:18" ht="12.75">
      <c r="A31" s="76"/>
      <c r="B31" s="76"/>
      <c r="C31" s="76"/>
      <c r="Q31" s="96"/>
      <c r="R31" s="96"/>
    </row>
    <row r="32" spans="1:18" s="80" customFormat="1" ht="12.75">
      <c r="A32" s="105"/>
      <c r="B32" s="105"/>
      <c r="C32" s="108"/>
      <c r="D32" s="108"/>
      <c r="E32" s="108"/>
      <c r="F32" s="108"/>
      <c r="G32" s="108"/>
      <c r="I32" s="83"/>
      <c r="J32" s="83"/>
      <c r="K32" s="110"/>
      <c r="L32" s="110"/>
      <c r="M32" s="110"/>
      <c r="N32" s="110"/>
      <c r="O32" s="110"/>
      <c r="P32" s="110"/>
      <c r="Q32" s="79"/>
      <c r="R32" s="79"/>
    </row>
    <row r="33" spans="1:18" s="80" customFormat="1" ht="12.75">
      <c r="A33" s="105"/>
      <c r="B33" s="105"/>
      <c r="C33" s="105"/>
      <c r="D33" s="106"/>
      <c r="E33" s="107"/>
      <c r="F33" s="107"/>
      <c r="G33" s="107"/>
      <c r="J33" s="107"/>
      <c r="K33" s="107"/>
      <c r="L33" s="107"/>
      <c r="M33" s="107"/>
      <c r="N33" s="107"/>
      <c r="O33" s="107"/>
      <c r="P33" s="107"/>
      <c r="Q33" s="79"/>
      <c r="R33" s="79"/>
    </row>
    <row r="34" spans="1:18" s="80" customFormat="1" ht="12.75">
      <c r="A34" s="108"/>
      <c r="B34" s="108"/>
      <c r="C34" s="96"/>
      <c r="D34" s="108"/>
      <c r="E34" s="107"/>
      <c r="F34" s="107"/>
      <c r="G34" s="107"/>
      <c r="J34" s="108"/>
      <c r="K34" s="108"/>
      <c r="L34" s="108"/>
      <c r="M34" s="107"/>
      <c r="N34" s="107"/>
      <c r="O34" s="107"/>
      <c r="P34" s="107"/>
      <c r="Q34" s="79"/>
      <c r="R34" s="79"/>
    </row>
    <row r="35" spans="1:18" s="80" customFormat="1" ht="12.75">
      <c r="A35" s="109"/>
      <c r="B35" s="109"/>
      <c r="C35" s="96"/>
      <c r="D35" s="106"/>
      <c r="E35" s="107"/>
      <c r="F35" s="107"/>
      <c r="G35" s="107"/>
      <c r="J35" s="107"/>
      <c r="K35" s="107"/>
      <c r="L35" s="107"/>
      <c r="M35" s="107"/>
      <c r="N35" s="107"/>
      <c r="O35" s="107"/>
      <c r="P35" s="107"/>
      <c r="Q35" s="79"/>
      <c r="R35" s="79"/>
    </row>
  </sheetData>
  <sheetProtection/>
  <mergeCells count="11">
    <mergeCell ref="F9:K9"/>
    <mergeCell ref="L9:P9"/>
    <mergeCell ref="A1:P1"/>
    <mergeCell ref="A2:P2"/>
    <mergeCell ref="M8:N8"/>
    <mergeCell ref="O8:P8"/>
    <mergeCell ref="A9:A10"/>
    <mergeCell ref="B9:B10"/>
    <mergeCell ref="C9:C10"/>
    <mergeCell ref="D9:D10"/>
    <mergeCell ref="E9:E10"/>
  </mergeCells>
  <printOptions horizontalCentered="1"/>
  <pageMargins left="0.748031496062992" right="0.748031496062992" top="1.31496063" bottom="0.354330709" header="0.433070866141732" footer="0.23622047244094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S75"/>
  <sheetViews>
    <sheetView view="pageBreakPreview" zoomScale="85" zoomScaleNormal="85" zoomScaleSheetLayoutView="85" zoomScalePageLayoutView="0" workbookViewId="0" topLeftCell="A16">
      <selection activeCell="V58" sqref="V58"/>
    </sheetView>
  </sheetViews>
  <sheetFormatPr defaultColWidth="9.140625" defaultRowHeight="12.75"/>
  <cols>
    <col min="1" max="1" width="4.57421875" style="96" customWidth="1"/>
    <col min="2" max="2" width="5.421875" style="96" customWidth="1"/>
    <col min="3" max="3" width="34.7109375" style="96" customWidth="1"/>
    <col min="4" max="4" width="8.140625" style="96" customWidth="1"/>
    <col min="5" max="5" width="9.57421875" style="96" customWidth="1"/>
    <col min="6" max="6" width="9.421875" style="96" customWidth="1"/>
    <col min="7" max="7" width="9.8515625" style="96" customWidth="1"/>
    <col min="8" max="8" width="9.57421875" style="96" customWidth="1"/>
    <col min="9" max="9" width="10.140625" style="96" customWidth="1"/>
    <col min="10" max="10" width="9.8515625" style="96" customWidth="1"/>
    <col min="11" max="11" width="10.8515625" style="96" customWidth="1"/>
    <col min="12" max="12" width="11.00390625" style="96" customWidth="1"/>
    <col min="13" max="13" width="9.8515625" style="96" customWidth="1"/>
    <col min="14" max="14" width="10.00390625" style="96" customWidth="1"/>
    <col min="15" max="15" width="10.28125" style="96" customWidth="1"/>
    <col min="16" max="16" width="10.8515625" style="96" customWidth="1"/>
    <col min="17" max="17" width="9.421875" style="76" customWidth="1"/>
    <col min="18" max="18" width="9.140625" style="76" customWidth="1"/>
    <col min="19" max="19" width="11.00390625" style="96" customWidth="1"/>
    <col min="20" max="16384" width="9.140625" style="96" customWidth="1"/>
  </cols>
  <sheetData>
    <row r="1" spans="1:18" s="80" customFormat="1" ht="12.75">
      <c r="A1" s="377" t="s">
        <v>26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78"/>
      <c r="R1" s="79"/>
    </row>
    <row r="2" spans="1:18" s="80" customFormat="1" ht="12.75">
      <c r="A2" s="378" t="s">
        <v>50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79"/>
      <c r="R2" s="79"/>
    </row>
    <row r="3" spans="1:18" s="80" customFormat="1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79"/>
      <c r="R3" s="79"/>
    </row>
    <row r="4" spans="1:18" s="80" customFormat="1" ht="12.75">
      <c r="A4" s="82" t="str">
        <f>'Būvl.'!$A$4</f>
        <v>Būves nosaukums: Tualetes ēkas būvniecība</v>
      </c>
      <c r="B4" s="82"/>
      <c r="C4" s="79"/>
      <c r="D4" s="83"/>
      <c r="E4" s="83"/>
      <c r="F4" s="83"/>
      <c r="G4" s="83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s="80" customFormat="1" ht="12.75">
      <c r="A5" s="82" t="str">
        <f>'Būvl.'!$A$5</f>
        <v>Objekta nosaukums: Tualetes ēkas būvniecība</v>
      </c>
      <c r="B5" s="82"/>
      <c r="C5" s="79"/>
      <c r="D5" s="83"/>
      <c r="E5" s="83"/>
      <c r="F5" s="83"/>
      <c r="G5" s="83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8" s="80" customFormat="1" ht="12.75">
      <c r="A6" s="82" t="str">
        <f>'Būvl.'!$A$6</f>
        <v>Objekta adrese: Ādaži, Līgo laukums</v>
      </c>
      <c r="B6" s="82"/>
      <c r="C6" s="79"/>
      <c r="D6" s="83"/>
      <c r="E6" s="83"/>
      <c r="F6" s="83"/>
      <c r="G6" s="83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80" customFormat="1" ht="12.75">
      <c r="A7" s="82"/>
      <c r="B7" s="82"/>
      <c r="C7" s="79"/>
      <c r="D7" s="83"/>
      <c r="E7" s="83"/>
      <c r="F7" s="83"/>
      <c r="G7" s="83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3:18" s="80" customFormat="1" ht="13.5" thickBot="1">
      <c r="C8" s="51"/>
      <c r="D8" s="83"/>
      <c r="H8" s="79"/>
      <c r="I8" s="79"/>
      <c r="J8" s="79"/>
      <c r="K8" s="84"/>
      <c r="L8" s="84"/>
      <c r="M8" s="379" t="s">
        <v>17</v>
      </c>
      <c r="N8" s="379"/>
      <c r="O8" s="389">
        <f>P64</f>
        <v>0</v>
      </c>
      <c r="P8" s="390"/>
      <c r="Q8" s="79"/>
      <c r="R8" s="79"/>
    </row>
    <row r="9" spans="1:18" s="80" customFormat="1" ht="12.75" customHeight="1">
      <c r="A9" s="382" t="s">
        <v>4</v>
      </c>
      <c r="B9" s="384" t="s">
        <v>21</v>
      </c>
      <c r="C9" s="384" t="s">
        <v>41</v>
      </c>
      <c r="D9" s="384" t="s">
        <v>1</v>
      </c>
      <c r="E9" s="386" t="s">
        <v>2</v>
      </c>
      <c r="F9" s="374" t="s">
        <v>5</v>
      </c>
      <c r="G9" s="375"/>
      <c r="H9" s="375"/>
      <c r="I9" s="375"/>
      <c r="J9" s="375"/>
      <c r="K9" s="388"/>
      <c r="L9" s="374" t="s">
        <v>3</v>
      </c>
      <c r="M9" s="375"/>
      <c r="N9" s="375"/>
      <c r="O9" s="375"/>
      <c r="P9" s="376"/>
      <c r="Q9" s="79"/>
      <c r="R9" s="79"/>
    </row>
    <row r="10" spans="1:18" s="80" customFormat="1" ht="54.75" customHeight="1" thickBot="1">
      <c r="A10" s="383"/>
      <c r="B10" s="385"/>
      <c r="C10" s="385"/>
      <c r="D10" s="385"/>
      <c r="E10" s="387"/>
      <c r="F10" s="229" t="s">
        <v>22</v>
      </c>
      <c r="G10" s="229" t="s">
        <v>23</v>
      </c>
      <c r="H10" s="229" t="s">
        <v>37</v>
      </c>
      <c r="I10" s="229" t="s">
        <v>38</v>
      </c>
      <c r="J10" s="229" t="s">
        <v>39</v>
      </c>
      <c r="K10" s="229" t="s">
        <v>42</v>
      </c>
      <c r="L10" s="229" t="s">
        <v>24</v>
      </c>
      <c r="M10" s="229" t="s">
        <v>37</v>
      </c>
      <c r="N10" s="229" t="s">
        <v>38</v>
      </c>
      <c r="O10" s="229" t="s">
        <v>39</v>
      </c>
      <c r="P10" s="230" t="s">
        <v>43</v>
      </c>
      <c r="Q10" s="79"/>
      <c r="R10" s="79"/>
    </row>
    <row r="11" spans="1:18" s="87" customFormat="1" ht="12.75">
      <c r="A11" s="216"/>
      <c r="B11" s="217"/>
      <c r="C11" s="320" t="s">
        <v>47</v>
      </c>
      <c r="D11" s="232"/>
      <c r="E11" s="274"/>
      <c r="F11" s="274"/>
      <c r="G11" s="274"/>
      <c r="H11" s="135"/>
      <c r="I11" s="135"/>
      <c r="J11" s="135"/>
      <c r="K11" s="221">
        <f>ROUND(H11+I11+J11,2)</f>
        <v>0</v>
      </c>
      <c r="L11" s="221">
        <f>ROUND(F11*E11,2)</f>
        <v>0</v>
      </c>
      <c r="M11" s="222">
        <f>ROUND(H11*E11,2)</f>
        <v>0</v>
      </c>
      <c r="N11" s="222">
        <f>ROUND(I11*E11,2)</f>
        <v>0</v>
      </c>
      <c r="O11" s="222">
        <f>ROUND(J11*E11,2)</f>
        <v>0</v>
      </c>
      <c r="P11" s="223">
        <f>ROUND(M11+N11+O11,2)</f>
        <v>0</v>
      </c>
      <c r="Q11" s="86"/>
      <c r="R11" s="86"/>
    </row>
    <row r="12" spans="1:19" s="87" customFormat="1" ht="12.75">
      <c r="A12" s="208">
        <v>1</v>
      </c>
      <c r="B12" s="119" t="s">
        <v>73</v>
      </c>
      <c r="C12" s="163" t="s">
        <v>60</v>
      </c>
      <c r="D12" s="162" t="s">
        <v>53</v>
      </c>
      <c r="E12" s="152">
        <v>28</v>
      </c>
      <c r="F12" s="152"/>
      <c r="G12" s="113"/>
      <c r="H12" s="114"/>
      <c r="I12" s="152"/>
      <c r="J12" s="152"/>
      <c r="K12" s="117"/>
      <c r="L12" s="117"/>
      <c r="M12" s="118"/>
      <c r="N12" s="118"/>
      <c r="O12" s="118"/>
      <c r="P12" s="209"/>
      <c r="Q12" s="86"/>
      <c r="R12" s="86"/>
      <c r="S12" s="86"/>
    </row>
    <row r="13" spans="1:19" s="87" customFormat="1" ht="12.75">
      <c r="A13" s="208">
        <v>2</v>
      </c>
      <c r="B13" s="119" t="s">
        <v>73</v>
      </c>
      <c r="C13" s="163" t="s">
        <v>61</v>
      </c>
      <c r="D13" s="162" t="s">
        <v>48</v>
      </c>
      <c r="E13" s="152">
        <v>19.6</v>
      </c>
      <c r="F13" s="152"/>
      <c r="G13" s="113"/>
      <c r="H13" s="114"/>
      <c r="I13" s="152"/>
      <c r="J13" s="152"/>
      <c r="K13" s="117"/>
      <c r="L13" s="117"/>
      <c r="M13" s="118"/>
      <c r="N13" s="118"/>
      <c r="O13" s="118"/>
      <c r="P13" s="209"/>
      <c r="Q13" s="86"/>
      <c r="R13" s="86"/>
      <c r="S13" s="86"/>
    </row>
    <row r="14" spans="1:19" s="87" customFormat="1" ht="12.75">
      <c r="A14" s="208">
        <v>3</v>
      </c>
      <c r="B14" s="119" t="s">
        <v>73</v>
      </c>
      <c r="C14" s="163" t="s">
        <v>49</v>
      </c>
      <c r="D14" s="162" t="s">
        <v>48</v>
      </c>
      <c r="E14" s="152">
        <f>E13*0.03</f>
        <v>0.588</v>
      </c>
      <c r="F14" s="152"/>
      <c r="G14" s="113"/>
      <c r="H14" s="114"/>
      <c r="I14" s="152"/>
      <c r="J14" s="152"/>
      <c r="K14" s="117"/>
      <c r="L14" s="117"/>
      <c r="M14" s="118"/>
      <c r="N14" s="118"/>
      <c r="O14" s="118"/>
      <c r="P14" s="209"/>
      <c r="Q14" s="86"/>
      <c r="R14" s="86"/>
      <c r="S14" s="86"/>
    </row>
    <row r="15" spans="1:19" s="87" customFormat="1" ht="25.5">
      <c r="A15" s="208">
        <v>4</v>
      </c>
      <c r="B15" s="119" t="s">
        <v>73</v>
      </c>
      <c r="C15" s="164" t="s">
        <v>195</v>
      </c>
      <c r="D15" s="162" t="s">
        <v>48</v>
      </c>
      <c r="E15" s="152">
        <f>E13+E14-E19-E21-E25</f>
        <v>14.208000000000002</v>
      </c>
      <c r="F15" s="152"/>
      <c r="G15" s="113"/>
      <c r="H15" s="114"/>
      <c r="I15" s="152"/>
      <c r="J15" s="152"/>
      <c r="K15" s="117"/>
      <c r="L15" s="117"/>
      <c r="M15" s="118"/>
      <c r="N15" s="118"/>
      <c r="O15" s="118"/>
      <c r="P15" s="209"/>
      <c r="Q15" s="86"/>
      <c r="R15" s="86"/>
      <c r="S15" s="86"/>
    </row>
    <row r="16" spans="1:19" s="87" customFormat="1" ht="25.5">
      <c r="A16" s="208">
        <v>5</v>
      </c>
      <c r="B16" s="119" t="s">
        <v>73</v>
      </c>
      <c r="C16" s="164" t="s">
        <v>62</v>
      </c>
      <c r="D16" s="165" t="s">
        <v>48</v>
      </c>
      <c r="E16" s="152">
        <f>E13+E14-E15</f>
        <v>5.98</v>
      </c>
      <c r="F16" s="152"/>
      <c r="G16" s="113"/>
      <c r="H16" s="114"/>
      <c r="I16" s="166"/>
      <c r="J16" s="166"/>
      <c r="K16" s="117"/>
      <c r="L16" s="117"/>
      <c r="M16" s="118"/>
      <c r="N16" s="118"/>
      <c r="O16" s="118"/>
      <c r="P16" s="209"/>
      <c r="Q16" s="86"/>
      <c r="R16" s="86"/>
      <c r="S16" s="86"/>
    </row>
    <row r="17" spans="1:19" s="87" customFormat="1" ht="12.75">
      <c r="A17" s="208"/>
      <c r="B17" s="119"/>
      <c r="C17" s="88" t="s">
        <v>51</v>
      </c>
      <c r="D17" s="123"/>
      <c r="E17" s="152"/>
      <c r="F17" s="152"/>
      <c r="G17" s="152"/>
      <c r="H17" s="117"/>
      <c r="I17" s="117"/>
      <c r="J17" s="117"/>
      <c r="K17" s="117"/>
      <c r="L17" s="117"/>
      <c r="M17" s="118"/>
      <c r="N17" s="118"/>
      <c r="O17" s="118"/>
      <c r="P17" s="209"/>
      <c r="Q17" s="86"/>
      <c r="R17" s="86"/>
      <c r="S17" s="86"/>
    </row>
    <row r="18" spans="1:19" s="87" customFormat="1" ht="12.75">
      <c r="A18" s="208">
        <v>6</v>
      </c>
      <c r="B18" s="119" t="s">
        <v>73</v>
      </c>
      <c r="C18" s="167" t="s">
        <v>52</v>
      </c>
      <c r="D18" s="123" t="s">
        <v>53</v>
      </c>
      <c r="E18" s="152">
        <v>9.4</v>
      </c>
      <c r="F18" s="152"/>
      <c r="G18" s="113"/>
      <c r="H18" s="114"/>
      <c r="I18" s="117"/>
      <c r="J18" s="117"/>
      <c r="K18" s="117"/>
      <c r="L18" s="117"/>
      <c r="M18" s="118"/>
      <c r="N18" s="118"/>
      <c r="O18" s="118"/>
      <c r="P18" s="209"/>
      <c r="Q18" s="86"/>
      <c r="R18" s="86"/>
      <c r="S18" s="86"/>
    </row>
    <row r="19" spans="1:19" s="87" customFormat="1" ht="12.75">
      <c r="A19" s="208">
        <v>7</v>
      </c>
      <c r="B19" s="119" t="s">
        <v>73</v>
      </c>
      <c r="C19" s="167" t="s">
        <v>54</v>
      </c>
      <c r="D19" s="123" t="s">
        <v>48</v>
      </c>
      <c r="E19" s="116">
        <f>E18*0.1</f>
        <v>0.9400000000000001</v>
      </c>
      <c r="F19" s="152"/>
      <c r="G19" s="113"/>
      <c r="H19" s="114"/>
      <c r="I19" s="117"/>
      <c r="J19" s="117"/>
      <c r="K19" s="117"/>
      <c r="L19" s="117"/>
      <c r="M19" s="118"/>
      <c r="N19" s="118"/>
      <c r="O19" s="118"/>
      <c r="P19" s="209"/>
      <c r="Q19" s="86"/>
      <c r="R19" s="86"/>
      <c r="S19" s="86"/>
    </row>
    <row r="20" spans="1:19" s="87" customFormat="1" ht="12.75">
      <c r="A20" s="208">
        <v>8</v>
      </c>
      <c r="B20" s="119" t="s">
        <v>73</v>
      </c>
      <c r="C20" s="168" t="s">
        <v>55</v>
      </c>
      <c r="D20" s="123" t="s">
        <v>48</v>
      </c>
      <c r="E20" s="116">
        <f>E19*1.2</f>
        <v>1.1280000000000001</v>
      </c>
      <c r="F20" s="116"/>
      <c r="G20" s="116"/>
      <c r="H20" s="117"/>
      <c r="I20" s="117"/>
      <c r="J20" s="117"/>
      <c r="K20" s="117"/>
      <c r="L20" s="117"/>
      <c r="M20" s="118"/>
      <c r="N20" s="118"/>
      <c r="O20" s="118"/>
      <c r="P20" s="209"/>
      <c r="Q20" s="86"/>
      <c r="R20" s="86"/>
      <c r="S20" s="86"/>
    </row>
    <row r="21" spans="1:19" s="87" customFormat="1" ht="25.5">
      <c r="A21" s="208">
        <v>9</v>
      </c>
      <c r="B21" s="119" t="s">
        <v>73</v>
      </c>
      <c r="C21" s="167" t="s">
        <v>198</v>
      </c>
      <c r="D21" s="123" t="s">
        <v>48</v>
      </c>
      <c r="E21" s="116">
        <v>0.77</v>
      </c>
      <c r="F21" s="152"/>
      <c r="G21" s="113"/>
      <c r="H21" s="114"/>
      <c r="I21" s="117"/>
      <c r="J21" s="117"/>
      <c r="K21" s="117"/>
      <c r="L21" s="117"/>
      <c r="M21" s="118"/>
      <c r="N21" s="118"/>
      <c r="O21" s="118"/>
      <c r="P21" s="209"/>
      <c r="Q21" s="86"/>
      <c r="R21" s="86"/>
      <c r="S21" s="86"/>
    </row>
    <row r="22" spans="1:19" s="87" customFormat="1" ht="12.75">
      <c r="A22" s="208">
        <v>11</v>
      </c>
      <c r="B22" s="119" t="s">
        <v>73</v>
      </c>
      <c r="C22" s="168" t="s">
        <v>59</v>
      </c>
      <c r="D22" s="123" t="s">
        <v>48</v>
      </c>
      <c r="E22" s="116">
        <f>E21*1.05</f>
        <v>0.8085000000000001</v>
      </c>
      <c r="F22" s="116"/>
      <c r="G22" s="116"/>
      <c r="H22" s="117"/>
      <c r="I22" s="117"/>
      <c r="J22" s="117"/>
      <c r="K22" s="117"/>
      <c r="L22" s="117"/>
      <c r="M22" s="118"/>
      <c r="N22" s="118"/>
      <c r="O22" s="118"/>
      <c r="P22" s="209"/>
      <c r="Q22" s="86"/>
      <c r="R22" s="86"/>
      <c r="S22" s="86"/>
    </row>
    <row r="23" spans="1:19" s="87" customFormat="1" ht="12.75">
      <c r="A23" s="208">
        <v>12</v>
      </c>
      <c r="B23" s="119" t="s">
        <v>73</v>
      </c>
      <c r="C23" s="168" t="s">
        <v>56</v>
      </c>
      <c r="D23" s="123" t="s">
        <v>57</v>
      </c>
      <c r="E23" s="152">
        <f>E21*41.38*1.05</f>
        <v>33.45573</v>
      </c>
      <c r="F23" s="152"/>
      <c r="G23" s="113"/>
      <c r="H23" s="114"/>
      <c r="I23" s="117"/>
      <c r="J23" s="117"/>
      <c r="K23" s="117"/>
      <c r="L23" s="117"/>
      <c r="M23" s="118"/>
      <c r="N23" s="118"/>
      <c r="O23" s="118"/>
      <c r="P23" s="209"/>
      <c r="Q23" s="86"/>
      <c r="R23" s="86"/>
      <c r="S23" s="86"/>
    </row>
    <row r="24" spans="1:19" s="87" customFormat="1" ht="12.75">
      <c r="A24" s="208">
        <v>13</v>
      </c>
      <c r="B24" s="119" t="s">
        <v>73</v>
      </c>
      <c r="C24" s="168" t="s">
        <v>204</v>
      </c>
      <c r="D24" s="123" t="s">
        <v>58</v>
      </c>
      <c r="E24" s="116">
        <v>8</v>
      </c>
      <c r="F24" s="116"/>
      <c r="G24" s="116"/>
      <c r="H24" s="117"/>
      <c r="I24" s="117"/>
      <c r="J24" s="117"/>
      <c r="K24" s="117"/>
      <c r="L24" s="117"/>
      <c r="M24" s="118"/>
      <c r="N24" s="118"/>
      <c r="O24" s="118"/>
      <c r="P24" s="209"/>
      <c r="Q24" s="86"/>
      <c r="R24" s="86"/>
      <c r="S24" s="86"/>
    </row>
    <row r="25" spans="1:19" s="87" customFormat="1" ht="38.25">
      <c r="A25" s="208">
        <v>14</v>
      </c>
      <c r="B25" s="119" t="s">
        <v>73</v>
      </c>
      <c r="C25" s="163" t="s">
        <v>197</v>
      </c>
      <c r="D25" s="162" t="s">
        <v>48</v>
      </c>
      <c r="E25" s="112">
        <v>4.27</v>
      </c>
      <c r="F25" s="152"/>
      <c r="G25" s="113"/>
      <c r="H25" s="114"/>
      <c r="I25" s="114"/>
      <c r="J25" s="114"/>
      <c r="K25" s="117"/>
      <c r="L25" s="117"/>
      <c r="M25" s="118"/>
      <c r="N25" s="118"/>
      <c r="O25" s="118"/>
      <c r="P25" s="209"/>
      <c r="Q25" s="86"/>
      <c r="R25" s="86"/>
      <c r="S25" s="86"/>
    </row>
    <row r="26" spans="1:19" s="87" customFormat="1" ht="25.5">
      <c r="A26" s="208">
        <v>15</v>
      </c>
      <c r="B26" s="119" t="s">
        <v>73</v>
      </c>
      <c r="C26" s="169" t="s">
        <v>63</v>
      </c>
      <c r="D26" s="162" t="s">
        <v>53</v>
      </c>
      <c r="E26" s="112">
        <v>13.75</v>
      </c>
      <c r="F26" s="152"/>
      <c r="G26" s="113"/>
      <c r="H26" s="114"/>
      <c r="I26" s="114"/>
      <c r="J26" s="114"/>
      <c r="K26" s="117"/>
      <c r="L26" s="117"/>
      <c r="M26" s="118"/>
      <c r="N26" s="118"/>
      <c r="O26" s="118"/>
      <c r="P26" s="209"/>
      <c r="Q26" s="86"/>
      <c r="R26" s="86"/>
      <c r="S26" s="86"/>
    </row>
    <row r="27" spans="1:19" s="87" customFormat="1" ht="12.75">
      <c r="A27" s="208">
        <v>16</v>
      </c>
      <c r="B27" s="119" t="s">
        <v>73</v>
      </c>
      <c r="C27" s="168" t="s">
        <v>64</v>
      </c>
      <c r="D27" s="123" t="s">
        <v>57</v>
      </c>
      <c r="E27" s="116">
        <f>E26*2</f>
        <v>27.5</v>
      </c>
      <c r="F27" s="116"/>
      <c r="G27" s="116"/>
      <c r="H27" s="117"/>
      <c r="I27" s="117"/>
      <c r="J27" s="114"/>
      <c r="K27" s="117"/>
      <c r="L27" s="117"/>
      <c r="M27" s="118"/>
      <c r="N27" s="118"/>
      <c r="O27" s="118"/>
      <c r="P27" s="209"/>
      <c r="Q27" s="86"/>
      <c r="R27" s="86"/>
      <c r="S27" s="86"/>
    </row>
    <row r="28" spans="1:19" s="87" customFormat="1" ht="12.75">
      <c r="A28" s="208">
        <v>17</v>
      </c>
      <c r="B28" s="119" t="s">
        <v>73</v>
      </c>
      <c r="C28" s="150" t="s">
        <v>65</v>
      </c>
      <c r="D28" s="123" t="s">
        <v>53</v>
      </c>
      <c r="E28" s="116">
        <v>4.09</v>
      </c>
      <c r="F28" s="152"/>
      <c r="G28" s="113"/>
      <c r="H28" s="114"/>
      <c r="I28" s="117"/>
      <c r="J28" s="117"/>
      <c r="K28" s="117"/>
      <c r="L28" s="117"/>
      <c r="M28" s="118"/>
      <c r="N28" s="118"/>
      <c r="O28" s="118"/>
      <c r="P28" s="209"/>
      <c r="Q28" s="86"/>
      <c r="R28" s="86"/>
      <c r="S28" s="86"/>
    </row>
    <row r="29" spans="1:19" s="87" customFormat="1" ht="12.75">
      <c r="A29" s="208">
        <v>18</v>
      </c>
      <c r="B29" s="119" t="s">
        <v>73</v>
      </c>
      <c r="C29" s="168" t="s">
        <v>66</v>
      </c>
      <c r="D29" s="123" t="s">
        <v>53</v>
      </c>
      <c r="E29" s="116">
        <f>E28*2*1.2</f>
        <v>9.815999999999999</v>
      </c>
      <c r="F29" s="116"/>
      <c r="G29" s="116"/>
      <c r="H29" s="117"/>
      <c r="I29" s="117"/>
      <c r="J29" s="117"/>
      <c r="K29" s="117"/>
      <c r="L29" s="117"/>
      <c r="M29" s="118"/>
      <c r="N29" s="118"/>
      <c r="O29" s="118"/>
      <c r="P29" s="209"/>
      <c r="Q29" s="86"/>
      <c r="R29" s="86"/>
      <c r="S29" s="86"/>
    </row>
    <row r="30" spans="1:19" s="87" customFormat="1" ht="12.75">
      <c r="A30" s="208">
        <v>19</v>
      </c>
      <c r="B30" s="119" t="s">
        <v>73</v>
      </c>
      <c r="C30" s="168" t="s">
        <v>67</v>
      </c>
      <c r="D30" s="123" t="s">
        <v>57</v>
      </c>
      <c r="E30" s="116">
        <f>E28*1.5</f>
        <v>6.135</v>
      </c>
      <c r="F30" s="116"/>
      <c r="G30" s="116"/>
      <c r="H30" s="117"/>
      <c r="I30" s="117"/>
      <c r="J30" s="117"/>
      <c r="K30" s="117"/>
      <c r="L30" s="117"/>
      <c r="M30" s="118"/>
      <c r="N30" s="118"/>
      <c r="O30" s="118"/>
      <c r="P30" s="209"/>
      <c r="Q30" s="86"/>
      <c r="R30" s="86"/>
      <c r="S30" s="86"/>
    </row>
    <row r="31" spans="1:19" s="87" customFormat="1" ht="12.75">
      <c r="A31" s="208">
        <v>20</v>
      </c>
      <c r="B31" s="119" t="s">
        <v>73</v>
      </c>
      <c r="C31" s="163" t="s">
        <v>199</v>
      </c>
      <c r="D31" s="162" t="s">
        <v>53</v>
      </c>
      <c r="E31" s="152">
        <f>E26</f>
        <v>13.75</v>
      </c>
      <c r="F31" s="152"/>
      <c r="G31" s="113"/>
      <c r="H31" s="114"/>
      <c r="I31" s="115"/>
      <c r="J31" s="115"/>
      <c r="K31" s="117"/>
      <c r="L31" s="117"/>
      <c r="M31" s="118"/>
      <c r="N31" s="118"/>
      <c r="O31" s="118"/>
      <c r="P31" s="209"/>
      <c r="Q31" s="86"/>
      <c r="R31" s="86"/>
      <c r="S31" s="86"/>
    </row>
    <row r="32" spans="1:19" s="87" customFormat="1" ht="12.75">
      <c r="A32" s="208">
        <v>21</v>
      </c>
      <c r="B32" s="119" t="s">
        <v>73</v>
      </c>
      <c r="C32" s="170" t="s">
        <v>70</v>
      </c>
      <c r="D32" s="162" t="s">
        <v>53</v>
      </c>
      <c r="E32" s="152">
        <f>E31*1.05</f>
        <v>14.4375</v>
      </c>
      <c r="F32" s="152"/>
      <c r="G32" s="152"/>
      <c r="H32" s="115"/>
      <c r="I32" s="115"/>
      <c r="J32" s="115"/>
      <c r="K32" s="117"/>
      <c r="L32" s="117"/>
      <c r="M32" s="118"/>
      <c r="N32" s="118"/>
      <c r="O32" s="118"/>
      <c r="P32" s="209"/>
      <c r="Q32" s="86"/>
      <c r="R32" s="86"/>
      <c r="S32" s="86"/>
    </row>
    <row r="33" spans="1:19" s="87" customFormat="1" ht="12.75">
      <c r="A33" s="208">
        <v>22</v>
      </c>
      <c r="B33" s="119" t="s">
        <v>73</v>
      </c>
      <c r="C33" s="170" t="s">
        <v>68</v>
      </c>
      <c r="D33" s="162" t="s">
        <v>57</v>
      </c>
      <c r="E33" s="152">
        <v>64.98</v>
      </c>
      <c r="F33" s="152"/>
      <c r="G33" s="152"/>
      <c r="H33" s="115"/>
      <c r="I33" s="115"/>
      <c r="J33" s="115"/>
      <c r="K33" s="117"/>
      <c r="L33" s="117"/>
      <c r="M33" s="118"/>
      <c r="N33" s="118"/>
      <c r="O33" s="118"/>
      <c r="P33" s="209"/>
      <c r="Q33" s="86"/>
      <c r="R33" s="86"/>
      <c r="S33" s="86"/>
    </row>
    <row r="34" spans="1:19" s="87" customFormat="1" ht="12.75">
      <c r="A34" s="208">
        <v>23</v>
      </c>
      <c r="B34" s="119" t="s">
        <v>73</v>
      </c>
      <c r="C34" s="170" t="s">
        <v>69</v>
      </c>
      <c r="D34" s="162" t="s">
        <v>72</v>
      </c>
      <c r="E34" s="152">
        <f>ROUND(E31*4,0)</f>
        <v>55</v>
      </c>
      <c r="F34" s="152"/>
      <c r="G34" s="152"/>
      <c r="H34" s="115"/>
      <c r="I34" s="115"/>
      <c r="J34" s="115"/>
      <c r="K34" s="117"/>
      <c r="L34" s="117"/>
      <c r="M34" s="118"/>
      <c r="N34" s="118"/>
      <c r="O34" s="118"/>
      <c r="P34" s="209"/>
      <c r="Q34" s="86"/>
      <c r="R34" s="86"/>
      <c r="S34" s="86"/>
    </row>
    <row r="35" spans="1:19" s="87" customFormat="1" ht="12.75">
      <c r="A35" s="208"/>
      <c r="B35" s="119"/>
      <c r="C35" s="88" t="s">
        <v>200</v>
      </c>
      <c r="D35" s="162"/>
      <c r="E35" s="112"/>
      <c r="F35" s="158"/>
      <c r="G35" s="158"/>
      <c r="H35" s="114"/>
      <c r="I35" s="114"/>
      <c r="J35" s="114"/>
      <c r="K35" s="117"/>
      <c r="L35" s="117"/>
      <c r="M35" s="118"/>
      <c r="N35" s="118"/>
      <c r="O35" s="118"/>
      <c r="P35" s="209"/>
      <c r="Q35" s="86"/>
      <c r="R35" s="86"/>
      <c r="S35" s="86"/>
    </row>
    <row r="36" spans="1:19" s="87" customFormat="1" ht="12.75">
      <c r="A36" s="208">
        <v>24</v>
      </c>
      <c r="B36" s="119" t="s">
        <v>73</v>
      </c>
      <c r="C36" s="167" t="s">
        <v>52</v>
      </c>
      <c r="D36" s="123" t="s">
        <v>53</v>
      </c>
      <c r="E36" s="152">
        <v>6.4</v>
      </c>
      <c r="F36" s="152"/>
      <c r="G36" s="113"/>
      <c r="H36" s="114"/>
      <c r="I36" s="117"/>
      <c r="J36" s="117"/>
      <c r="K36" s="117"/>
      <c r="L36" s="117"/>
      <c r="M36" s="118"/>
      <c r="N36" s="118"/>
      <c r="O36" s="118"/>
      <c r="P36" s="209"/>
      <c r="Q36" s="86"/>
      <c r="R36" s="86"/>
      <c r="S36" s="86"/>
    </row>
    <row r="37" spans="1:19" s="87" customFormat="1" ht="12.75">
      <c r="A37" s="208">
        <v>25</v>
      </c>
      <c r="B37" s="119" t="s">
        <v>73</v>
      </c>
      <c r="C37" s="167" t="s">
        <v>54</v>
      </c>
      <c r="D37" s="123" t="s">
        <v>48</v>
      </c>
      <c r="E37" s="116">
        <f>E36*0.1</f>
        <v>0.6400000000000001</v>
      </c>
      <c r="F37" s="152"/>
      <c r="G37" s="113"/>
      <c r="H37" s="114"/>
      <c r="I37" s="117"/>
      <c r="J37" s="117"/>
      <c r="K37" s="117"/>
      <c r="L37" s="117"/>
      <c r="M37" s="118"/>
      <c r="N37" s="118"/>
      <c r="O37" s="118"/>
      <c r="P37" s="209"/>
      <c r="Q37" s="86"/>
      <c r="R37" s="86"/>
      <c r="S37" s="86"/>
    </row>
    <row r="38" spans="1:19" s="87" customFormat="1" ht="12.75">
      <c r="A38" s="208">
        <v>26</v>
      </c>
      <c r="B38" s="119" t="s">
        <v>73</v>
      </c>
      <c r="C38" s="168" t="s">
        <v>55</v>
      </c>
      <c r="D38" s="123" t="s">
        <v>48</v>
      </c>
      <c r="E38" s="116">
        <f>E37*1.2</f>
        <v>0.7680000000000001</v>
      </c>
      <c r="F38" s="116"/>
      <c r="G38" s="116"/>
      <c r="H38" s="117"/>
      <c r="I38" s="117"/>
      <c r="J38" s="117"/>
      <c r="K38" s="117"/>
      <c r="L38" s="117"/>
      <c r="M38" s="118"/>
      <c r="N38" s="118"/>
      <c r="O38" s="118"/>
      <c r="P38" s="209"/>
      <c r="Q38" s="86"/>
      <c r="R38" s="86"/>
      <c r="S38" s="86"/>
    </row>
    <row r="39" spans="1:19" s="87" customFormat="1" ht="38.25">
      <c r="A39" s="208">
        <v>27</v>
      </c>
      <c r="B39" s="119" t="s">
        <v>73</v>
      </c>
      <c r="C39" s="167" t="s">
        <v>201</v>
      </c>
      <c r="D39" s="123" t="s">
        <v>48</v>
      </c>
      <c r="E39" s="116">
        <v>0.23</v>
      </c>
      <c r="F39" s="152"/>
      <c r="G39" s="113"/>
      <c r="H39" s="114"/>
      <c r="I39" s="117"/>
      <c r="J39" s="117"/>
      <c r="K39" s="117"/>
      <c r="L39" s="117"/>
      <c r="M39" s="118"/>
      <c r="N39" s="118"/>
      <c r="O39" s="118"/>
      <c r="P39" s="209"/>
      <c r="Q39" s="86"/>
      <c r="R39" s="86"/>
      <c r="S39" s="86"/>
    </row>
    <row r="40" spans="1:19" s="87" customFormat="1" ht="12.75">
      <c r="A40" s="208">
        <v>28</v>
      </c>
      <c r="B40" s="119" t="s">
        <v>73</v>
      </c>
      <c r="C40" s="168" t="s">
        <v>203</v>
      </c>
      <c r="D40" s="123" t="s">
        <v>202</v>
      </c>
      <c r="E40" s="116">
        <v>6</v>
      </c>
      <c r="F40" s="152"/>
      <c r="G40" s="113"/>
      <c r="H40" s="114"/>
      <c r="I40" s="117"/>
      <c r="J40" s="117"/>
      <c r="K40" s="117"/>
      <c r="L40" s="117"/>
      <c r="M40" s="118"/>
      <c r="N40" s="118"/>
      <c r="O40" s="118"/>
      <c r="P40" s="209"/>
      <c r="Q40" s="86"/>
      <c r="R40" s="86"/>
      <c r="S40" s="86"/>
    </row>
    <row r="41" spans="1:19" s="87" customFormat="1" ht="12.75">
      <c r="A41" s="208">
        <v>29</v>
      </c>
      <c r="B41" s="119" t="s">
        <v>73</v>
      </c>
      <c r="C41" s="168" t="s">
        <v>59</v>
      </c>
      <c r="D41" s="123" t="s">
        <v>48</v>
      </c>
      <c r="E41" s="116">
        <f>E39*1.05</f>
        <v>0.24150000000000002</v>
      </c>
      <c r="F41" s="116"/>
      <c r="G41" s="116"/>
      <c r="H41" s="117"/>
      <c r="I41" s="117"/>
      <c r="J41" s="117"/>
      <c r="K41" s="117"/>
      <c r="L41" s="117"/>
      <c r="M41" s="118"/>
      <c r="N41" s="118"/>
      <c r="O41" s="118"/>
      <c r="P41" s="209"/>
      <c r="Q41" s="86"/>
      <c r="R41" s="86"/>
      <c r="S41" s="86"/>
    </row>
    <row r="42" spans="1:19" s="87" customFormat="1" ht="12.75">
      <c r="A42" s="208">
        <v>30</v>
      </c>
      <c r="B42" s="119" t="s">
        <v>73</v>
      </c>
      <c r="C42" s="168" t="s">
        <v>56</v>
      </c>
      <c r="D42" s="123" t="s">
        <v>57</v>
      </c>
      <c r="E42" s="152">
        <f>E39*41.38*1.05</f>
        <v>9.99327</v>
      </c>
      <c r="F42" s="152"/>
      <c r="G42" s="113"/>
      <c r="H42" s="114"/>
      <c r="I42" s="117"/>
      <c r="J42" s="117"/>
      <c r="K42" s="117"/>
      <c r="L42" s="117"/>
      <c r="M42" s="118"/>
      <c r="N42" s="118"/>
      <c r="O42" s="118"/>
      <c r="P42" s="209"/>
      <c r="Q42" s="86"/>
      <c r="R42" s="86"/>
      <c r="S42" s="86"/>
    </row>
    <row r="43" spans="1:19" s="87" customFormat="1" ht="12.75">
      <c r="A43" s="208">
        <v>31</v>
      </c>
      <c r="B43" s="119" t="s">
        <v>73</v>
      </c>
      <c r="C43" s="168" t="s">
        <v>204</v>
      </c>
      <c r="D43" s="123" t="s">
        <v>58</v>
      </c>
      <c r="E43" s="116">
        <v>8</v>
      </c>
      <c r="F43" s="116"/>
      <c r="G43" s="116"/>
      <c r="H43" s="117"/>
      <c r="I43" s="117"/>
      <c r="J43" s="117"/>
      <c r="K43" s="117"/>
      <c r="L43" s="117"/>
      <c r="M43" s="118"/>
      <c r="N43" s="118"/>
      <c r="O43" s="118"/>
      <c r="P43" s="209"/>
      <c r="Q43" s="86"/>
      <c r="R43" s="86"/>
      <c r="S43" s="86"/>
    </row>
    <row r="44" spans="1:19" s="87" customFormat="1" ht="12.75">
      <c r="A44" s="208">
        <v>32</v>
      </c>
      <c r="B44" s="119" t="s">
        <v>73</v>
      </c>
      <c r="C44" s="163" t="s">
        <v>71</v>
      </c>
      <c r="D44" s="162" t="s">
        <v>72</v>
      </c>
      <c r="E44" s="112">
        <v>6</v>
      </c>
      <c r="F44" s="152"/>
      <c r="G44" s="113"/>
      <c r="H44" s="114"/>
      <c r="I44" s="114"/>
      <c r="J44" s="114"/>
      <c r="K44" s="117"/>
      <c r="L44" s="117"/>
      <c r="M44" s="118"/>
      <c r="N44" s="118"/>
      <c r="O44" s="118"/>
      <c r="P44" s="209"/>
      <c r="Q44" s="86"/>
      <c r="R44" s="86"/>
      <c r="S44" s="86"/>
    </row>
    <row r="45" spans="1:19" s="87" customFormat="1" ht="12.75">
      <c r="A45" s="208"/>
      <c r="B45" s="119"/>
      <c r="C45" s="171" t="s">
        <v>75</v>
      </c>
      <c r="D45" s="162"/>
      <c r="E45" s="152"/>
      <c r="F45" s="152"/>
      <c r="G45" s="152"/>
      <c r="H45" s="152"/>
      <c r="I45" s="152"/>
      <c r="J45" s="152"/>
      <c r="K45" s="117"/>
      <c r="L45" s="117"/>
      <c r="M45" s="118"/>
      <c r="N45" s="118"/>
      <c r="O45" s="118"/>
      <c r="P45" s="209"/>
      <c r="Q45" s="86"/>
      <c r="R45" s="86"/>
      <c r="S45" s="86"/>
    </row>
    <row r="46" spans="1:19" s="87" customFormat="1" ht="12.75">
      <c r="A46" s="208">
        <v>33</v>
      </c>
      <c r="B46" s="119" t="s">
        <v>73</v>
      </c>
      <c r="C46" s="167" t="s">
        <v>52</v>
      </c>
      <c r="D46" s="123" t="s">
        <v>53</v>
      </c>
      <c r="E46" s="152">
        <v>14.6</v>
      </c>
      <c r="F46" s="152"/>
      <c r="G46" s="113"/>
      <c r="H46" s="114"/>
      <c r="I46" s="117"/>
      <c r="J46" s="117"/>
      <c r="K46" s="117"/>
      <c r="L46" s="117"/>
      <c r="M46" s="118"/>
      <c r="N46" s="118"/>
      <c r="O46" s="118"/>
      <c r="P46" s="209"/>
      <c r="Q46" s="86"/>
      <c r="R46" s="86"/>
      <c r="S46" s="86"/>
    </row>
    <row r="47" spans="1:19" s="87" customFormat="1" ht="12.75">
      <c r="A47" s="208">
        <v>34</v>
      </c>
      <c r="B47" s="119" t="s">
        <v>73</v>
      </c>
      <c r="C47" s="167" t="s">
        <v>76</v>
      </c>
      <c r="D47" s="123" t="s">
        <v>48</v>
      </c>
      <c r="E47" s="116">
        <f>E46*0.2</f>
        <v>2.92</v>
      </c>
      <c r="F47" s="152"/>
      <c r="G47" s="113"/>
      <c r="H47" s="114"/>
      <c r="I47" s="117"/>
      <c r="J47" s="117"/>
      <c r="K47" s="117"/>
      <c r="L47" s="117"/>
      <c r="M47" s="118"/>
      <c r="N47" s="118"/>
      <c r="O47" s="118"/>
      <c r="P47" s="209"/>
      <c r="Q47" s="86"/>
      <c r="R47" s="86"/>
      <c r="S47" s="86"/>
    </row>
    <row r="48" spans="1:19" s="87" customFormat="1" ht="12.75">
      <c r="A48" s="208">
        <v>35</v>
      </c>
      <c r="B48" s="119" t="s">
        <v>73</v>
      </c>
      <c r="C48" s="168" t="s">
        <v>84</v>
      </c>
      <c r="D48" s="123" t="s">
        <v>48</v>
      </c>
      <c r="E48" s="116">
        <f>E47*1.2</f>
        <v>3.504</v>
      </c>
      <c r="F48" s="116"/>
      <c r="G48" s="116"/>
      <c r="H48" s="117"/>
      <c r="I48" s="117"/>
      <c r="J48" s="117"/>
      <c r="K48" s="117"/>
      <c r="L48" s="117"/>
      <c r="M48" s="118"/>
      <c r="N48" s="118"/>
      <c r="O48" s="118"/>
      <c r="P48" s="209"/>
      <c r="Q48" s="86"/>
      <c r="R48" s="86"/>
      <c r="S48" s="86"/>
    </row>
    <row r="49" spans="1:19" s="87" customFormat="1" ht="25.5">
      <c r="A49" s="208">
        <v>36</v>
      </c>
      <c r="B49" s="119" t="s">
        <v>73</v>
      </c>
      <c r="C49" s="167" t="s">
        <v>77</v>
      </c>
      <c r="D49" s="123" t="s">
        <v>48</v>
      </c>
      <c r="E49" s="152">
        <f>E46*0.05</f>
        <v>0.73</v>
      </c>
      <c r="F49" s="152"/>
      <c r="G49" s="113"/>
      <c r="H49" s="114"/>
      <c r="I49" s="117"/>
      <c r="J49" s="117"/>
      <c r="K49" s="117"/>
      <c r="L49" s="117"/>
      <c r="M49" s="118"/>
      <c r="N49" s="118"/>
      <c r="O49" s="118"/>
      <c r="P49" s="209"/>
      <c r="Q49" s="86"/>
      <c r="R49" s="86"/>
      <c r="S49" s="86"/>
    </row>
    <row r="50" spans="1:19" s="87" customFormat="1" ht="12.75">
      <c r="A50" s="208">
        <v>37</v>
      </c>
      <c r="B50" s="119" t="s">
        <v>73</v>
      </c>
      <c r="C50" s="168" t="s">
        <v>87</v>
      </c>
      <c r="D50" s="123" t="s">
        <v>48</v>
      </c>
      <c r="E50" s="116">
        <f>E49*1.05</f>
        <v>0.7665</v>
      </c>
      <c r="F50" s="116"/>
      <c r="G50" s="116"/>
      <c r="H50" s="117"/>
      <c r="I50" s="117"/>
      <c r="J50" s="117"/>
      <c r="K50" s="117"/>
      <c r="L50" s="117"/>
      <c r="M50" s="118"/>
      <c r="N50" s="118"/>
      <c r="O50" s="118"/>
      <c r="P50" s="209"/>
      <c r="Q50" s="86"/>
      <c r="R50" s="86"/>
      <c r="S50" s="86"/>
    </row>
    <row r="51" spans="1:19" s="87" customFormat="1" ht="12.75">
      <c r="A51" s="208">
        <v>38</v>
      </c>
      <c r="B51" s="119" t="s">
        <v>73</v>
      </c>
      <c r="C51" s="168" t="s">
        <v>204</v>
      </c>
      <c r="D51" s="123" t="s">
        <v>78</v>
      </c>
      <c r="E51" s="152">
        <v>8</v>
      </c>
      <c r="F51" s="152"/>
      <c r="G51" s="152"/>
      <c r="H51" s="117"/>
      <c r="I51" s="117"/>
      <c r="J51" s="117"/>
      <c r="K51" s="117"/>
      <c r="L51" s="117"/>
      <c r="M51" s="118"/>
      <c r="N51" s="118"/>
      <c r="O51" s="118"/>
      <c r="P51" s="209"/>
      <c r="Q51" s="86"/>
      <c r="R51" s="86"/>
      <c r="S51" s="86"/>
    </row>
    <row r="52" spans="1:19" s="87" customFormat="1" ht="12.75">
      <c r="A52" s="208">
        <v>39</v>
      </c>
      <c r="B52" s="119" t="s">
        <v>73</v>
      </c>
      <c r="C52" s="167" t="s">
        <v>79</v>
      </c>
      <c r="D52" s="123" t="s">
        <v>53</v>
      </c>
      <c r="E52" s="116">
        <f>E46</f>
        <v>14.6</v>
      </c>
      <c r="F52" s="152"/>
      <c r="G52" s="113"/>
      <c r="H52" s="114"/>
      <c r="I52" s="117"/>
      <c r="J52" s="117"/>
      <c r="K52" s="117"/>
      <c r="L52" s="117"/>
      <c r="M52" s="118"/>
      <c r="N52" s="118"/>
      <c r="O52" s="118"/>
      <c r="P52" s="209"/>
      <c r="Q52" s="86"/>
      <c r="R52" s="86"/>
      <c r="S52" s="86"/>
    </row>
    <row r="53" spans="1:19" s="87" customFormat="1" ht="12.75">
      <c r="A53" s="208">
        <v>40</v>
      </c>
      <c r="B53" s="119" t="s">
        <v>73</v>
      </c>
      <c r="C53" s="168" t="s">
        <v>85</v>
      </c>
      <c r="D53" s="123" t="s">
        <v>53</v>
      </c>
      <c r="E53" s="116">
        <f>E52*1.05</f>
        <v>15.33</v>
      </c>
      <c r="F53" s="116"/>
      <c r="G53" s="116"/>
      <c r="H53" s="117"/>
      <c r="I53" s="117"/>
      <c r="J53" s="117"/>
      <c r="K53" s="117"/>
      <c r="L53" s="117"/>
      <c r="M53" s="118"/>
      <c r="N53" s="118"/>
      <c r="O53" s="118"/>
      <c r="P53" s="209"/>
      <c r="Q53" s="86"/>
      <c r="R53" s="86"/>
      <c r="S53" s="86"/>
    </row>
    <row r="54" spans="1:19" s="87" customFormat="1" ht="12.75">
      <c r="A54" s="208">
        <v>41</v>
      </c>
      <c r="B54" s="119" t="s">
        <v>73</v>
      </c>
      <c r="C54" s="167" t="s">
        <v>86</v>
      </c>
      <c r="D54" s="123" t="s">
        <v>53</v>
      </c>
      <c r="E54" s="116">
        <f>E52</f>
        <v>14.6</v>
      </c>
      <c r="F54" s="152"/>
      <c r="G54" s="113"/>
      <c r="H54" s="114"/>
      <c r="I54" s="117"/>
      <c r="J54" s="117"/>
      <c r="K54" s="117"/>
      <c r="L54" s="117"/>
      <c r="M54" s="118"/>
      <c r="N54" s="118"/>
      <c r="O54" s="118"/>
      <c r="P54" s="209"/>
      <c r="Q54" s="86"/>
      <c r="R54" s="86"/>
      <c r="S54" s="86"/>
    </row>
    <row r="55" spans="1:19" s="87" customFormat="1" ht="12.75">
      <c r="A55" s="208">
        <v>42</v>
      </c>
      <c r="B55" s="119" t="s">
        <v>73</v>
      </c>
      <c r="C55" s="167" t="s">
        <v>80</v>
      </c>
      <c r="D55" s="172" t="s">
        <v>53</v>
      </c>
      <c r="E55" s="152">
        <f>E54</f>
        <v>14.6</v>
      </c>
      <c r="F55" s="152"/>
      <c r="G55" s="113"/>
      <c r="H55" s="114"/>
      <c r="I55" s="117"/>
      <c r="J55" s="117"/>
      <c r="K55" s="117"/>
      <c r="L55" s="117"/>
      <c r="M55" s="118"/>
      <c r="N55" s="118"/>
      <c r="O55" s="118"/>
      <c r="P55" s="209"/>
      <c r="Q55" s="86"/>
      <c r="R55" s="86"/>
      <c r="S55" s="86"/>
    </row>
    <row r="56" spans="1:19" s="87" customFormat="1" ht="12.75">
      <c r="A56" s="208">
        <v>43</v>
      </c>
      <c r="B56" s="119" t="s">
        <v>73</v>
      </c>
      <c r="C56" s="168" t="s">
        <v>81</v>
      </c>
      <c r="D56" s="172" t="s">
        <v>53</v>
      </c>
      <c r="E56" s="152">
        <f>E55</f>
        <v>14.6</v>
      </c>
      <c r="F56" s="152"/>
      <c r="G56" s="152"/>
      <c r="H56" s="117"/>
      <c r="I56" s="117"/>
      <c r="J56" s="117"/>
      <c r="K56" s="117"/>
      <c r="L56" s="117"/>
      <c r="M56" s="118"/>
      <c r="N56" s="118"/>
      <c r="O56" s="118"/>
      <c r="P56" s="209"/>
      <c r="Q56" s="86"/>
      <c r="R56" s="86"/>
      <c r="S56" s="86"/>
    </row>
    <row r="57" spans="1:19" s="87" customFormat="1" ht="12.75">
      <c r="A57" s="208">
        <v>44</v>
      </c>
      <c r="B57" s="119" t="s">
        <v>73</v>
      </c>
      <c r="C57" s="168" t="s">
        <v>82</v>
      </c>
      <c r="D57" s="172" t="s">
        <v>53</v>
      </c>
      <c r="E57" s="152">
        <f>E55</f>
        <v>14.6</v>
      </c>
      <c r="F57" s="152"/>
      <c r="G57" s="152"/>
      <c r="H57" s="117"/>
      <c r="I57" s="117"/>
      <c r="J57" s="117"/>
      <c r="K57" s="117"/>
      <c r="L57" s="117"/>
      <c r="M57" s="118"/>
      <c r="N57" s="118"/>
      <c r="O57" s="118"/>
      <c r="P57" s="209"/>
      <c r="Q57" s="86"/>
      <c r="R57" s="86"/>
      <c r="S57" s="86"/>
    </row>
    <row r="58" spans="1:19" s="87" customFormat="1" ht="25.5">
      <c r="A58" s="208">
        <v>45</v>
      </c>
      <c r="B58" s="119" t="s">
        <v>73</v>
      </c>
      <c r="C58" s="167" t="s">
        <v>83</v>
      </c>
      <c r="D58" s="123" t="s">
        <v>48</v>
      </c>
      <c r="E58" s="152">
        <f>E55*0.08</f>
        <v>1.168</v>
      </c>
      <c r="F58" s="152"/>
      <c r="G58" s="113"/>
      <c r="H58" s="114"/>
      <c r="I58" s="117"/>
      <c r="J58" s="117"/>
      <c r="K58" s="117"/>
      <c r="L58" s="117"/>
      <c r="M58" s="118"/>
      <c r="N58" s="118"/>
      <c r="O58" s="118"/>
      <c r="P58" s="209"/>
      <c r="Q58" s="86"/>
      <c r="R58" s="86"/>
      <c r="S58" s="86"/>
    </row>
    <row r="59" spans="1:19" s="87" customFormat="1" ht="12.75">
      <c r="A59" s="208">
        <v>46</v>
      </c>
      <c r="B59" s="119" t="s">
        <v>73</v>
      </c>
      <c r="C59" s="168" t="s">
        <v>87</v>
      </c>
      <c r="D59" s="123" t="s">
        <v>48</v>
      </c>
      <c r="E59" s="116">
        <f>E58*1.05</f>
        <v>1.2264</v>
      </c>
      <c r="F59" s="116"/>
      <c r="G59" s="116"/>
      <c r="H59" s="117"/>
      <c r="I59" s="117"/>
      <c r="J59" s="117"/>
      <c r="K59" s="117"/>
      <c r="L59" s="117"/>
      <c r="M59" s="118"/>
      <c r="N59" s="118"/>
      <c r="O59" s="118"/>
      <c r="P59" s="209"/>
      <c r="Q59" s="86"/>
      <c r="R59" s="86"/>
      <c r="S59" s="86"/>
    </row>
    <row r="60" spans="1:19" s="87" customFormat="1" ht="13.5" thickBot="1">
      <c r="A60" s="139">
        <v>47</v>
      </c>
      <c r="B60" s="210" t="s">
        <v>73</v>
      </c>
      <c r="C60" s="321" t="s">
        <v>204</v>
      </c>
      <c r="D60" s="142" t="s">
        <v>58</v>
      </c>
      <c r="E60" s="277">
        <v>10</v>
      </c>
      <c r="F60" s="277"/>
      <c r="G60" s="277"/>
      <c r="H60" s="144"/>
      <c r="I60" s="144"/>
      <c r="J60" s="144"/>
      <c r="K60" s="144"/>
      <c r="L60" s="144"/>
      <c r="M60" s="145"/>
      <c r="N60" s="145"/>
      <c r="O60" s="145"/>
      <c r="P60" s="146"/>
      <c r="Q60" s="86"/>
      <c r="R60" s="86"/>
      <c r="S60" s="86"/>
    </row>
    <row r="61" spans="1:18" s="87" customFormat="1" ht="12.75">
      <c r="A61" s="128"/>
      <c r="B61" s="217"/>
      <c r="C61" s="322" t="s">
        <v>228</v>
      </c>
      <c r="D61" s="270"/>
      <c r="E61" s="270"/>
      <c r="F61" s="271"/>
      <c r="G61" s="271"/>
      <c r="H61" s="323"/>
      <c r="I61" s="323"/>
      <c r="J61" s="323"/>
      <c r="K61" s="221"/>
      <c r="L61" s="233">
        <f>SUM(L12:L60)</f>
        <v>0</v>
      </c>
      <c r="M61" s="234">
        <f>SUM(M12:M60)</f>
        <v>0</v>
      </c>
      <c r="N61" s="234">
        <f>SUM(N11:N60)</f>
        <v>0</v>
      </c>
      <c r="O61" s="234">
        <f>SUM(O12:O60)</f>
        <v>0</v>
      </c>
      <c r="P61" s="235">
        <f>SUM(P12:P60)</f>
        <v>0</v>
      </c>
      <c r="Q61" s="86"/>
      <c r="R61" s="86"/>
    </row>
    <row r="62" spans="1:18" s="87" customFormat="1" ht="25.5">
      <c r="A62" s="137"/>
      <c r="B62" s="122"/>
      <c r="C62" s="159" t="s">
        <v>253</v>
      </c>
      <c r="D62" s="123"/>
      <c r="E62" s="123"/>
      <c r="F62" s="116"/>
      <c r="G62" s="116"/>
      <c r="H62" s="173"/>
      <c r="I62" s="173"/>
      <c r="J62" s="173"/>
      <c r="K62" s="117"/>
      <c r="L62" s="160"/>
      <c r="M62" s="161"/>
      <c r="N62" s="161">
        <f>N61*4%</f>
        <v>0</v>
      </c>
      <c r="O62" s="161"/>
      <c r="P62" s="236">
        <f>SUM(N62:O62)</f>
        <v>0</v>
      </c>
      <c r="Q62" s="86"/>
      <c r="R62" s="86"/>
    </row>
    <row r="63" spans="1:18" s="87" customFormat="1" ht="25.5">
      <c r="A63" s="137"/>
      <c r="B63" s="122"/>
      <c r="C63" s="99" t="s">
        <v>229</v>
      </c>
      <c r="D63" s="123"/>
      <c r="E63" s="123"/>
      <c r="F63" s="116"/>
      <c r="G63" s="116"/>
      <c r="H63" s="173"/>
      <c r="I63" s="173"/>
      <c r="J63" s="173"/>
      <c r="K63" s="117"/>
      <c r="L63" s="160"/>
      <c r="M63" s="161">
        <f>M61*24.09%</f>
        <v>0</v>
      </c>
      <c r="N63" s="161"/>
      <c r="O63" s="161"/>
      <c r="P63" s="236">
        <f>SUM(M63:O63)</f>
        <v>0</v>
      </c>
      <c r="Q63" s="86"/>
      <c r="R63" s="86"/>
    </row>
    <row r="64" spans="1:18" s="80" customFormat="1" ht="13.5" thickBot="1">
      <c r="A64" s="237"/>
      <c r="B64" s="238"/>
      <c r="C64" s="239" t="s">
        <v>230</v>
      </c>
      <c r="D64" s="240"/>
      <c r="E64" s="241"/>
      <c r="F64" s="241"/>
      <c r="G64" s="241"/>
      <c r="H64" s="241"/>
      <c r="I64" s="241"/>
      <c r="J64" s="241"/>
      <c r="K64" s="242"/>
      <c r="L64" s="242"/>
      <c r="M64" s="242">
        <f>SUM(M61:M63)</f>
        <v>0</v>
      </c>
      <c r="N64" s="242">
        <f>SUM(N61:N63)</f>
        <v>0</v>
      </c>
      <c r="O64" s="242">
        <f>SUM(O61:O63)</f>
        <v>0</v>
      </c>
      <c r="P64" s="243">
        <f>SUM(P61:P63)</f>
        <v>0</v>
      </c>
      <c r="Q64" s="79"/>
      <c r="R64" s="79"/>
    </row>
    <row r="65" spans="1:3" s="92" customFormat="1" ht="12.75">
      <c r="A65" s="90"/>
      <c r="B65" s="90"/>
      <c r="C65" s="91"/>
    </row>
    <row r="66" spans="1:6" s="92" customFormat="1" ht="12.75">
      <c r="A66" s="52"/>
      <c r="B66" s="51"/>
      <c r="C66" s="91"/>
      <c r="D66" s="91"/>
      <c r="E66" s="91"/>
      <c r="F66" s="91"/>
    </row>
    <row r="67" spans="1:3" s="92" customFormat="1" ht="12.75">
      <c r="A67" s="90"/>
      <c r="B67" s="90"/>
      <c r="C67" s="91"/>
    </row>
    <row r="68" spans="1:3" s="92" customFormat="1" ht="12.75">
      <c r="A68" s="51"/>
      <c r="B68" s="93"/>
      <c r="C68" s="94"/>
    </row>
    <row r="69" spans="1:18" ht="12.75">
      <c r="A69" s="51"/>
      <c r="B69" s="76"/>
      <c r="C69" s="95"/>
      <c r="F69" s="97"/>
      <c r="Q69" s="96"/>
      <c r="R69" s="96"/>
    </row>
    <row r="70" spans="1:18" ht="12.75">
      <c r="A70" s="51"/>
      <c r="B70" s="76"/>
      <c r="C70" s="76"/>
      <c r="Q70" s="96"/>
      <c r="R70" s="96"/>
    </row>
    <row r="71" spans="1:6" s="76" customFormat="1" ht="12.75">
      <c r="A71" s="98"/>
      <c r="D71" s="96"/>
      <c r="E71" s="96"/>
      <c r="F71" s="96"/>
    </row>
    <row r="72" spans="1:18" ht="12.75">
      <c r="A72" s="51"/>
      <c r="B72" s="76"/>
      <c r="C72" s="76"/>
      <c r="Q72" s="96"/>
      <c r="R72" s="96"/>
    </row>
    <row r="73" spans="1:18" ht="12.75">
      <c r="A73" s="76"/>
      <c r="B73" s="76"/>
      <c r="C73" s="76"/>
      <c r="Q73" s="96"/>
      <c r="R73" s="96"/>
    </row>
    <row r="74" spans="1:18" ht="12.75">
      <c r="A74" s="76"/>
      <c r="B74" s="76"/>
      <c r="C74" s="76"/>
      <c r="Q74" s="96"/>
      <c r="R74" s="96"/>
    </row>
    <row r="75" spans="1:18" ht="12.75">
      <c r="A75" s="76"/>
      <c r="B75" s="76"/>
      <c r="C75" s="76"/>
      <c r="Q75" s="96"/>
      <c r="R75" s="96"/>
    </row>
  </sheetData>
  <sheetProtection/>
  <mergeCells count="11">
    <mergeCell ref="F9:K9"/>
    <mergeCell ref="L9:P9"/>
    <mergeCell ref="A1:P1"/>
    <mergeCell ref="A2:P2"/>
    <mergeCell ref="M8:N8"/>
    <mergeCell ref="O8:P8"/>
    <mergeCell ref="A9:A10"/>
    <mergeCell ref="B9:B10"/>
    <mergeCell ref="C9:C10"/>
    <mergeCell ref="D9:D10"/>
    <mergeCell ref="E9:E10"/>
  </mergeCells>
  <printOptions horizontalCentered="1"/>
  <pageMargins left="0.748031496062992" right="0.748031496062992" top="1.56496063" bottom="0.75" header="0.433070866141732" footer="0.23622047244094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S109"/>
  <sheetViews>
    <sheetView view="pageBreakPreview" zoomScale="85" zoomScaleNormal="85" zoomScaleSheetLayoutView="85" zoomScalePageLayoutView="0" workbookViewId="0" topLeftCell="A67">
      <selection activeCell="A6" sqref="A6:C6"/>
    </sheetView>
  </sheetViews>
  <sheetFormatPr defaultColWidth="9.140625" defaultRowHeight="12.75"/>
  <cols>
    <col min="1" max="1" width="4.57421875" style="96" customWidth="1"/>
    <col min="2" max="2" width="5.57421875" style="96" customWidth="1"/>
    <col min="3" max="3" width="38.57421875" style="96" customWidth="1"/>
    <col min="4" max="4" width="6.8515625" style="96" customWidth="1"/>
    <col min="5" max="5" width="8.57421875" style="96" customWidth="1"/>
    <col min="6" max="6" width="9.28125" style="96" customWidth="1"/>
    <col min="7" max="7" width="9.00390625" style="96" customWidth="1"/>
    <col min="8" max="8" width="9.57421875" style="96" customWidth="1"/>
    <col min="9" max="9" width="8.8515625" style="96" customWidth="1"/>
    <col min="10" max="10" width="10.57421875" style="96" customWidth="1"/>
    <col min="11" max="11" width="10.140625" style="96" customWidth="1"/>
    <col min="12" max="12" width="11.00390625" style="96" customWidth="1"/>
    <col min="13" max="13" width="11.28125" style="96" customWidth="1"/>
    <col min="14" max="14" width="11.421875" style="96" customWidth="1"/>
    <col min="15" max="15" width="9.7109375" style="96" customWidth="1"/>
    <col min="16" max="16" width="10.8515625" style="96" customWidth="1"/>
    <col min="17" max="17" width="9.421875" style="76" customWidth="1"/>
    <col min="18" max="18" width="9.140625" style="76" customWidth="1"/>
    <col min="19" max="19" width="11.00390625" style="96" customWidth="1"/>
    <col min="20" max="16384" width="9.140625" style="96" customWidth="1"/>
  </cols>
  <sheetData>
    <row r="1" spans="1:18" s="80" customFormat="1" ht="12.75">
      <c r="A1" s="377" t="s">
        <v>27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78"/>
      <c r="R1" s="79"/>
    </row>
    <row r="2" spans="1:18" s="80" customFormat="1" ht="12.75">
      <c r="A2" s="378" t="s">
        <v>106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79"/>
      <c r="R2" s="79"/>
    </row>
    <row r="3" spans="1:18" s="80" customFormat="1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79"/>
      <c r="R3" s="79"/>
    </row>
    <row r="4" spans="1:18" s="80" customFormat="1" ht="12.75">
      <c r="A4" s="82" t="str">
        <f>'Būvl.'!$A$4</f>
        <v>Būves nosaukums: Tualetes ēkas būvniecība</v>
      </c>
      <c r="B4" s="82"/>
      <c r="C4" s="79"/>
      <c r="D4" s="83"/>
      <c r="E4" s="83"/>
      <c r="F4" s="83"/>
      <c r="G4" s="83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s="80" customFormat="1" ht="12.75">
      <c r="A5" s="82" t="str">
        <f>'Būvl.'!$A$5</f>
        <v>Objekta nosaukums: Tualetes ēkas būvniecība</v>
      </c>
      <c r="B5" s="82"/>
      <c r="C5" s="79"/>
      <c r="D5" s="83"/>
      <c r="E5" s="83"/>
      <c r="F5" s="83"/>
      <c r="G5" s="83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8" s="80" customFormat="1" ht="12.75">
      <c r="A6" s="82" t="str">
        <f>'Būvl.'!$A$6</f>
        <v>Objekta adrese: Ādaži, Līgo laukums</v>
      </c>
      <c r="B6" s="82"/>
      <c r="C6" s="79"/>
      <c r="D6" s="83"/>
      <c r="E6" s="83"/>
      <c r="F6" s="83"/>
      <c r="G6" s="83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80" customFormat="1" ht="12.75">
      <c r="A7" s="82"/>
      <c r="B7" s="82"/>
      <c r="C7" s="79"/>
      <c r="D7" s="83"/>
      <c r="E7" s="83"/>
      <c r="F7" s="83"/>
      <c r="G7" s="83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3:18" s="80" customFormat="1" ht="13.5" thickBot="1">
      <c r="C8" s="51"/>
      <c r="D8" s="83"/>
      <c r="H8" s="79"/>
      <c r="I8" s="79"/>
      <c r="J8" s="79"/>
      <c r="K8" s="84"/>
      <c r="L8" s="84"/>
      <c r="M8" s="379" t="s">
        <v>17</v>
      </c>
      <c r="N8" s="379"/>
      <c r="O8" s="380">
        <f>P95</f>
        <v>0</v>
      </c>
      <c r="P8" s="381"/>
      <c r="Q8" s="79"/>
      <c r="R8" s="79"/>
    </row>
    <row r="9" spans="1:18" s="80" customFormat="1" ht="12.75" customHeight="1">
      <c r="A9" s="382" t="s">
        <v>4</v>
      </c>
      <c r="B9" s="384" t="s">
        <v>21</v>
      </c>
      <c r="C9" s="384" t="s">
        <v>41</v>
      </c>
      <c r="D9" s="384" t="s">
        <v>1</v>
      </c>
      <c r="E9" s="386" t="s">
        <v>2</v>
      </c>
      <c r="F9" s="374" t="s">
        <v>5</v>
      </c>
      <c r="G9" s="375"/>
      <c r="H9" s="375"/>
      <c r="I9" s="375"/>
      <c r="J9" s="375"/>
      <c r="K9" s="388"/>
      <c r="L9" s="374" t="s">
        <v>3</v>
      </c>
      <c r="M9" s="375"/>
      <c r="N9" s="375"/>
      <c r="O9" s="375"/>
      <c r="P9" s="376"/>
      <c r="Q9" s="79"/>
      <c r="R9" s="79"/>
    </row>
    <row r="10" spans="1:18" s="80" customFormat="1" ht="57" customHeight="1" thickBot="1">
      <c r="A10" s="383"/>
      <c r="B10" s="385"/>
      <c r="C10" s="385"/>
      <c r="D10" s="385"/>
      <c r="E10" s="387"/>
      <c r="F10" s="229" t="s">
        <v>22</v>
      </c>
      <c r="G10" s="229" t="s">
        <v>23</v>
      </c>
      <c r="H10" s="229" t="s">
        <v>37</v>
      </c>
      <c r="I10" s="229" t="s">
        <v>38</v>
      </c>
      <c r="J10" s="229" t="s">
        <v>39</v>
      </c>
      <c r="K10" s="229" t="s">
        <v>42</v>
      </c>
      <c r="L10" s="229" t="s">
        <v>24</v>
      </c>
      <c r="M10" s="229" t="s">
        <v>37</v>
      </c>
      <c r="N10" s="229" t="s">
        <v>38</v>
      </c>
      <c r="O10" s="229" t="s">
        <v>39</v>
      </c>
      <c r="P10" s="230" t="s">
        <v>43</v>
      </c>
      <c r="Q10" s="79"/>
      <c r="R10" s="79"/>
    </row>
    <row r="11" spans="1:18" s="103" customFormat="1" ht="12.75">
      <c r="A11" s="128"/>
      <c r="B11" s="129"/>
      <c r="C11" s="218" t="s">
        <v>90</v>
      </c>
      <c r="D11" s="219" t="s">
        <v>53</v>
      </c>
      <c r="E11" s="220">
        <v>40.21</v>
      </c>
      <c r="F11" s="220"/>
      <c r="G11" s="220"/>
      <c r="H11" s="135"/>
      <c r="I11" s="135"/>
      <c r="J11" s="135"/>
      <c r="K11" s="135"/>
      <c r="L11" s="135"/>
      <c r="M11" s="132"/>
      <c r="N11" s="132"/>
      <c r="O11" s="132"/>
      <c r="P11" s="136"/>
      <c r="Q11" s="102"/>
      <c r="R11" s="102"/>
    </row>
    <row r="12" spans="1:19" s="103" customFormat="1" ht="12.75">
      <c r="A12" s="137">
        <v>1</v>
      </c>
      <c r="B12" s="119" t="s">
        <v>73</v>
      </c>
      <c r="C12" s="154" t="s">
        <v>91</v>
      </c>
      <c r="D12" s="123" t="s">
        <v>53</v>
      </c>
      <c r="E12" s="118">
        <f>E11</f>
        <v>40.21</v>
      </c>
      <c r="F12" s="152"/>
      <c r="G12" s="113"/>
      <c r="H12" s="114"/>
      <c r="I12" s="153"/>
      <c r="J12" s="153"/>
      <c r="K12" s="175"/>
      <c r="L12" s="175"/>
      <c r="M12" s="176"/>
      <c r="N12" s="176"/>
      <c r="O12" s="176"/>
      <c r="P12" s="315"/>
      <c r="Q12" s="102"/>
      <c r="R12" s="102"/>
      <c r="S12" s="104"/>
    </row>
    <row r="13" spans="1:19" s="103" customFormat="1" ht="12.75">
      <c r="A13" s="137"/>
      <c r="B13" s="119" t="s">
        <v>73</v>
      </c>
      <c r="C13" s="177" t="s">
        <v>92</v>
      </c>
      <c r="D13" s="123" t="s">
        <v>93</v>
      </c>
      <c r="E13" s="118">
        <f>E12*0.35</f>
        <v>14.0735</v>
      </c>
      <c r="F13" s="118"/>
      <c r="G13" s="118"/>
      <c r="H13" s="153"/>
      <c r="I13" s="153"/>
      <c r="J13" s="153"/>
      <c r="K13" s="175"/>
      <c r="L13" s="175"/>
      <c r="M13" s="176"/>
      <c r="N13" s="176"/>
      <c r="O13" s="176"/>
      <c r="P13" s="315"/>
      <c r="Q13" s="102"/>
      <c r="R13" s="102"/>
      <c r="S13" s="104"/>
    </row>
    <row r="14" spans="1:19" s="103" customFormat="1" ht="12.75">
      <c r="A14" s="137">
        <v>2</v>
      </c>
      <c r="B14" s="119" t="s">
        <v>73</v>
      </c>
      <c r="C14" s="154" t="s">
        <v>94</v>
      </c>
      <c r="D14" s="123" t="s">
        <v>53</v>
      </c>
      <c r="E14" s="118">
        <f>E12</f>
        <v>40.21</v>
      </c>
      <c r="F14" s="152"/>
      <c r="G14" s="113"/>
      <c r="H14" s="114"/>
      <c r="I14" s="153"/>
      <c r="J14" s="153"/>
      <c r="K14" s="175"/>
      <c r="L14" s="175"/>
      <c r="M14" s="176"/>
      <c r="N14" s="176"/>
      <c r="O14" s="176"/>
      <c r="P14" s="315"/>
      <c r="Q14" s="102"/>
      <c r="R14" s="102"/>
      <c r="S14" s="104"/>
    </row>
    <row r="15" spans="1:19" s="103" customFormat="1" ht="12.75">
      <c r="A15" s="137"/>
      <c r="B15" s="119" t="s">
        <v>73</v>
      </c>
      <c r="C15" s="177" t="s">
        <v>95</v>
      </c>
      <c r="D15" s="123" t="s">
        <v>53</v>
      </c>
      <c r="E15" s="118">
        <f>E14*1.15</f>
        <v>46.241499999999995</v>
      </c>
      <c r="F15" s="118"/>
      <c r="G15" s="118"/>
      <c r="H15" s="153"/>
      <c r="I15" s="153"/>
      <c r="J15" s="153"/>
      <c r="K15" s="175"/>
      <c r="L15" s="175"/>
      <c r="M15" s="176"/>
      <c r="N15" s="176"/>
      <c r="O15" s="176"/>
      <c r="P15" s="315"/>
      <c r="Q15" s="102"/>
      <c r="R15" s="102"/>
      <c r="S15" s="104"/>
    </row>
    <row r="16" spans="1:19" s="103" customFormat="1" ht="12.75">
      <c r="A16" s="137"/>
      <c r="B16" s="119" t="s">
        <v>73</v>
      </c>
      <c r="C16" s="177" t="s">
        <v>82</v>
      </c>
      <c r="D16" s="123" t="s">
        <v>53</v>
      </c>
      <c r="E16" s="118">
        <f>E14</f>
        <v>40.21</v>
      </c>
      <c r="F16" s="118"/>
      <c r="G16" s="118"/>
      <c r="H16" s="153"/>
      <c r="I16" s="153"/>
      <c r="J16" s="153"/>
      <c r="K16" s="175"/>
      <c r="L16" s="175"/>
      <c r="M16" s="176"/>
      <c r="N16" s="176"/>
      <c r="O16" s="176"/>
      <c r="P16" s="315"/>
      <c r="Q16" s="102"/>
      <c r="R16" s="102"/>
      <c r="S16" s="104"/>
    </row>
    <row r="17" spans="1:19" s="103" customFormat="1" ht="12.75">
      <c r="A17" s="137">
        <v>3</v>
      </c>
      <c r="B17" s="119" t="s">
        <v>73</v>
      </c>
      <c r="C17" s="167" t="s">
        <v>96</v>
      </c>
      <c r="D17" s="123" t="s">
        <v>53</v>
      </c>
      <c r="E17" s="116">
        <f>E14</f>
        <v>40.21</v>
      </c>
      <c r="F17" s="152"/>
      <c r="G17" s="113"/>
      <c r="H17" s="114"/>
      <c r="I17" s="117"/>
      <c r="J17" s="117"/>
      <c r="K17" s="175"/>
      <c r="L17" s="175"/>
      <c r="M17" s="176"/>
      <c r="N17" s="176"/>
      <c r="O17" s="176"/>
      <c r="P17" s="315"/>
      <c r="Q17" s="102"/>
      <c r="R17" s="102"/>
      <c r="S17" s="104"/>
    </row>
    <row r="18" spans="1:19" s="103" customFormat="1" ht="12.75">
      <c r="A18" s="137"/>
      <c r="B18" s="119" t="s">
        <v>73</v>
      </c>
      <c r="C18" s="168" t="s">
        <v>97</v>
      </c>
      <c r="D18" s="123" t="s">
        <v>48</v>
      </c>
      <c r="E18" s="116">
        <f>(E17/0.4)*0.025*0.05*1.2</f>
        <v>0.1507875</v>
      </c>
      <c r="F18" s="116"/>
      <c r="G18" s="116"/>
      <c r="H18" s="117"/>
      <c r="I18" s="117"/>
      <c r="J18" s="117"/>
      <c r="K18" s="175"/>
      <c r="L18" s="175"/>
      <c r="M18" s="176"/>
      <c r="N18" s="176"/>
      <c r="O18" s="176"/>
      <c r="P18" s="315"/>
      <c r="Q18" s="102"/>
      <c r="R18" s="102"/>
      <c r="S18" s="104"/>
    </row>
    <row r="19" spans="1:19" s="103" customFormat="1" ht="12.75">
      <c r="A19" s="137"/>
      <c r="B19" s="119" t="s">
        <v>73</v>
      </c>
      <c r="C19" s="168" t="s">
        <v>82</v>
      </c>
      <c r="D19" s="123" t="s">
        <v>53</v>
      </c>
      <c r="E19" s="116">
        <f>E17</f>
        <v>40.21</v>
      </c>
      <c r="F19" s="116"/>
      <c r="G19" s="116"/>
      <c r="H19" s="117"/>
      <c r="I19" s="117"/>
      <c r="J19" s="117"/>
      <c r="K19" s="175"/>
      <c r="L19" s="175"/>
      <c r="M19" s="176"/>
      <c r="N19" s="176"/>
      <c r="O19" s="176"/>
      <c r="P19" s="315"/>
      <c r="Q19" s="102"/>
      <c r="R19" s="102"/>
      <c r="S19" s="104"/>
    </row>
    <row r="20" spans="1:19" s="103" customFormat="1" ht="12.75">
      <c r="A20" s="137">
        <v>4</v>
      </c>
      <c r="B20" s="119" t="s">
        <v>73</v>
      </c>
      <c r="C20" s="167" t="s">
        <v>98</v>
      </c>
      <c r="D20" s="123" t="s">
        <v>53</v>
      </c>
      <c r="E20" s="152">
        <f>E17</f>
        <v>40.21</v>
      </c>
      <c r="F20" s="152"/>
      <c r="G20" s="113"/>
      <c r="H20" s="114"/>
      <c r="I20" s="117"/>
      <c r="J20" s="117"/>
      <c r="K20" s="175"/>
      <c r="L20" s="175"/>
      <c r="M20" s="176"/>
      <c r="N20" s="176"/>
      <c r="O20" s="176"/>
      <c r="P20" s="315"/>
      <c r="Q20" s="102"/>
      <c r="R20" s="102"/>
      <c r="S20" s="104"/>
    </row>
    <row r="21" spans="1:19" s="103" customFormat="1" ht="12.75">
      <c r="A21" s="137"/>
      <c r="B21" s="119" t="s">
        <v>73</v>
      </c>
      <c r="C21" s="168" t="s">
        <v>99</v>
      </c>
      <c r="D21" s="123" t="s">
        <v>53</v>
      </c>
      <c r="E21" s="152">
        <f>E20*1.1</f>
        <v>44.231</v>
      </c>
      <c r="F21" s="152"/>
      <c r="G21" s="152"/>
      <c r="H21" s="117"/>
      <c r="I21" s="117"/>
      <c r="J21" s="117"/>
      <c r="K21" s="175"/>
      <c r="L21" s="175"/>
      <c r="M21" s="176"/>
      <c r="N21" s="176"/>
      <c r="O21" s="176"/>
      <c r="P21" s="315"/>
      <c r="Q21" s="102"/>
      <c r="R21" s="102"/>
      <c r="S21" s="104"/>
    </row>
    <row r="22" spans="1:19" s="103" customFormat="1" ht="12.75">
      <c r="A22" s="137">
        <v>5</v>
      </c>
      <c r="B22" s="119" t="s">
        <v>73</v>
      </c>
      <c r="C22" s="163" t="s">
        <v>88</v>
      </c>
      <c r="D22" s="162" t="s">
        <v>48</v>
      </c>
      <c r="E22" s="152">
        <f>E11*0.0436</f>
        <v>1.753156</v>
      </c>
      <c r="F22" s="152"/>
      <c r="G22" s="113"/>
      <c r="H22" s="114"/>
      <c r="I22" s="115"/>
      <c r="J22" s="115"/>
      <c r="K22" s="175"/>
      <c r="L22" s="175"/>
      <c r="M22" s="176"/>
      <c r="N22" s="176"/>
      <c r="O22" s="176"/>
      <c r="P22" s="315"/>
      <c r="Q22" s="102"/>
      <c r="R22" s="102"/>
      <c r="S22" s="104"/>
    </row>
    <row r="23" spans="1:19" s="103" customFormat="1" ht="12.75">
      <c r="A23" s="137">
        <v>6</v>
      </c>
      <c r="B23" s="119" t="s">
        <v>73</v>
      </c>
      <c r="C23" s="167" t="s">
        <v>100</v>
      </c>
      <c r="D23" s="123" t="s">
        <v>53</v>
      </c>
      <c r="E23" s="116">
        <f>E20</f>
        <v>40.21</v>
      </c>
      <c r="F23" s="152"/>
      <c r="G23" s="113"/>
      <c r="H23" s="114"/>
      <c r="I23" s="117"/>
      <c r="J23" s="117"/>
      <c r="K23" s="175"/>
      <c r="L23" s="175"/>
      <c r="M23" s="176"/>
      <c r="N23" s="176"/>
      <c r="O23" s="176"/>
      <c r="P23" s="315"/>
      <c r="Q23" s="102"/>
      <c r="R23" s="102"/>
      <c r="S23" s="104"/>
    </row>
    <row r="24" spans="1:19" s="103" customFormat="1" ht="12.75">
      <c r="A24" s="137"/>
      <c r="B24" s="119" t="s">
        <v>73</v>
      </c>
      <c r="C24" s="168" t="s">
        <v>101</v>
      </c>
      <c r="D24" s="123" t="s">
        <v>53</v>
      </c>
      <c r="E24" s="116">
        <f>E23*1.2</f>
        <v>48.252</v>
      </c>
      <c r="F24" s="116"/>
      <c r="G24" s="116"/>
      <c r="H24" s="117"/>
      <c r="I24" s="117"/>
      <c r="J24" s="117"/>
      <c r="K24" s="175"/>
      <c r="L24" s="175"/>
      <c r="M24" s="176"/>
      <c r="N24" s="176"/>
      <c r="O24" s="176"/>
      <c r="P24" s="315"/>
      <c r="Q24" s="102"/>
      <c r="R24" s="102"/>
      <c r="S24" s="104"/>
    </row>
    <row r="25" spans="1:19" s="103" customFormat="1" ht="12.75">
      <c r="A25" s="137">
        <v>7</v>
      </c>
      <c r="B25" s="119" t="s">
        <v>73</v>
      </c>
      <c r="C25" s="167" t="s">
        <v>102</v>
      </c>
      <c r="D25" s="123" t="s">
        <v>53</v>
      </c>
      <c r="E25" s="116">
        <f>E23</f>
        <v>40.21</v>
      </c>
      <c r="F25" s="152"/>
      <c r="G25" s="113"/>
      <c r="H25" s="114"/>
      <c r="I25" s="117"/>
      <c r="J25" s="117"/>
      <c r="K25" s="175"/>
      <c r="L25" s="175"/>
      <c r="M25" s="176"/>
      <c r="N25" s="176"/>
      <c r="O25" s="176"/>
      <c r="P25" s="315"/>
      <c r="Q25" s="102"/>
      <c r="R25" s="102"/>
      <c r="S25" s="104"/>
    </row>
    <row r="26" spans="1:19" s="103" customFormat="1" ht="12.75">
      <c r="A26" s="137"/>
      <c r="B26" s="119" t="s">
        <v>73</v>
      </c>
      <c r="C26" s="168" t="s">
        <v>103</v>
      </c>
      <c r="D26" s="123" t="s">
        <v>53</v>
      </c>
      <c r="E26" s="116">
        <f>E25*1.2</f>
        <v>48.252</v>
      </c>
      <c r="F26" s="116"/>
      <c r="G26" s="116"/>
      <c r="H26" s="117"/>
      <c r="I26" s="117"/>
      <c r="J26" s="117"/>
      <c r="K26" s="175"/>
      <c r="L26" s="175"/>
      <c r="M26" s="176"/>
      <c r="N26" s="176"/>
      <c r="O26" s="176"/>
      <c r="P26" s="315"/>
      <c r="Q26" s="102"/>
      <c r="R26" s="102"/>
      <c r="S26" s="104"/>
    </row>
    <row r="27" spans="1:19" s="103" customFormat="1" ht="12.75">
      <c r="A27" s="137">
        <v>8</v>
      </c>
      <c r="B27" s="119" t="s">
        <v>73</v>
      </c>
      <c r="C27" s="167" t="s">
        <v>96</v>
      </c>
      <c r="D27" s="123" t="s">
        <v>53</v>
      </c>
      <c r="E27" s="116">
        <f>E25</f>
        <v>40.21</v>
      </c>
      <c r="F27" s="152"/>
      <c r="G27" s="113"/>
      <c r="H27" s="114"/>
      <c r="I27" s="117"/>
      <c r="J27" s="117"/>
      <c r="K27" s="175"/>
      <c r="L27" s="175"/>
      <c r="M27" s="176"/>
      <c r="N27" s="176"/>
      <c r="O27" s="176"/>
      <c r="P27" s="315"/>
      <c r="Q27" s="102"/>
      <c r="R27" s="102"/>
      <c r="S27" s="104"/>
    </row>
    <row r="28" spans="1:19" s="103" customFormat="1" ht="12.75">
      <c r="A28" s="137"/>
      <c r="B28" s="119" t="s">
        <v>73</v>
      </c>
      <c r="C28" s="168" t="s">
        <v>97</v>
      </c>
      <c r="D28" s="123" t="s">
        <v>48</v>
      </c>
      <c r="E28" s="116">
        <f>(E27/0.4)*0.025*0.05*1.2</f>
        <v>0.1507875</v>
      </c>
      <c r="F28" s="116"/>
      <c r="G28" s="116"/>
      <c r="H28" s="117"/>
      <c r="I28" s="117"/>
      <c r="J28" s="117"/>
      <c r="K28" s="175"/>
      <c r="L28" s="175"/>
      <c r="M28" s="176"/>
      <c r="N28" s="176"/>
      <c r="O28" s="176"/>
      <c r="P28" s="315"/>
      <c r="Q28" s="102"/>
      <c r="R28" s="102"/>
      <c r="S28" s="104"/>
    </row>
    <row r="29" spans="1:19" s="103" customFormat="1" ht="12.75">
      <c r="A29" s="137"/>
      <c r="B29" s="119" t="s">
        <v>73</v>
      </c>
      <c r="C29" s="168" t="s">
        <v>82</v>
      </c>
      <c r="D29" s="123" t="s">
        <v>53</v>
      </c>
      <c r="E29" s="116">
        <f>E27</f>
        <v>40.21</v>
      </c>
      <c r="F29" s="116"/>
      <c r="G29" s="116"/>
      <c r="H29" s="117"/>
      <c r="I29" s="117"/>
      <c r="J29" s="117"/>
      <c r="K29" s="175"/>
      <c r="L29" s="175"/>
      <c r="M29" s="176"/>
      <c r="N29" s="176"/>
      <c r="O29" s="176"/>
      <c r="P29" s="315"/>
      <c r="Q29" s="102"/>
      <c r="R29" s="102"/>
      <c r="S29" s="104"/>
    </row>
    <row r="30" spans="1:19" s="103" customFormat="1" ht="12.75">
      <c r="A30" s="137">
        <v>9</v>
      </c>
      <c r="B30" s="119" t="s">
        <v>73</v>
      </c>
      <c r="C30" s="167" t="s">
        <v>108</v>
      </c>
      <c r="D30" s="123" t="s">
        <v>53</v>
      </c>
      <c r="E30" s="116">
        <v>41.21</v>
      </c>
      <c r="F30" s="152"/>
      <c r="G30" s="113"/>
      <c r="H30" s="114"/>
      <c r="I30" s="117"/>
      <c r="J30" s="117"/>
      <c r="K30" s="175"/>
      <c r="L30" s="175"/>
      <c r="M30" s="176"/>
      <c r="N30" s="176"/>
      <c r="O30" s="176"/>
      <c r="P30" s="315"/>
      <c r="Q30" s="102"/>
      <c r="R30" s="102"/>
      <c r="S30" s="104"/>
    </row>
    <row r="31" spans="1:19" s="103" customFormat="1" ht="12.75">
      <c r="A31" s="137"/>
      <c r="B31" s="119" t="s">
        <v>73</v>
      </c>
      <c r="C31" s="177" t="s">
        <v>205</v>
      </c>
      <c r="D31" s="123" t="s">
        <v>53</v>
      </c>
      <c r="E31" s="118">
        <f>E30*1.1</f>
        <v>45.331</v>
      </c>
      <c r="F31" s="118"/>
      <c r="G31" s="118"/>
      <c r="H31" s="153"/>
      <c r="I31" s="153"/>
      <c r="J31" s="153"/>
      <c r="K31" s="175"/>
      <c r="L31" s="175"/>
      <c r="M31" s="176"/>
      <c r="N31" s="176"/>
      <c r="O31" s="176"/>
      <c r="P31" s="315"/>
      <c r="Q31" s="102"/>
      <c r="R31" s="102"/>
      <c r="S31" s="104"/>
    </row>
    <row r="32" spans="1:19" s="103" customFormat="1" ht="12.75">
      <c r="A32" s="137"/>
      <c r="B32" s="119" t="s">
        <v>73</v>
      </c>
      <c r="C32" s="177" t="s">
        <v>82</v>
      </c>
      <c r="D32" s="123" t="s">
        <v>53</v>
      </c>
      <c r="E32" s="118">
        <f>E30</f>
        <v>41.21</v>
      </c>
      <c r="F32" s="118"/>
      <c r="G32" s="118"/>
      <c r="H32" s="117"/>
      <c r="I32" s="117"/>
      <c r="J32" s="117"/>
      <c r="K32" s="175"/>
      <c r="L32" s="175"/>
      <c r="M32" s="176"/>
      <c r="N32" s="176"/>
      <c r="O32" s="176"/>
      <c r="P32" s="315"/>
      <c r="Q32" s="102"/>
      <c r="R32" s="102"/>
      <c r="S32" s="104"/>
    </row>
    <row r="33" spans="1:19" s="103" customFormat="1" ht="12.75">
      <c r="A33" s="137">
        <v>10</v>
      </c>
      <c r="B33" s="119" t="s">
        <v>73</v>
      </c>
      <c r="C33" s="167" t="s">
        <v>105</v>
      </c>
      <c r="D33" s="123" t="s">
        <v>53</v>
      </c>
      <c r="E33" s="116">
        <f>E30</f>
        <v>41.21</v>
      </c>
      <c r="F33" s="152"/>
      <c r="G33" s="113"/>
      <c r="H33" s="114"/>
      <c r="I33" s="117"/>
      <c r="J33" s="117"/>
      <c r="K33" s="175"/>
      <c r="L33" s="175"/>
      <c r="M33" s="176"/>
      <c r="N33" s="176"/>
      <c r="O33" s="176"/>
      <c r="P33" s="315"/>
      <c r="Q33" s="102"/>
      <c r="R33" s="102"/>
      <c r="S33" s="104"/>
    </row>
    <row r="34" spans="1:19" s="103" customFormat="1" ht="12.75">
      <c r="A34" s="137"/>
      <c r="B34" s="119" t="s">
        <v>73</v>
      </c>
      <c r="C34" s="177" t="s">
        <v>107</v>
      </c>
      <c r="D34" s="123" t="s">
        <v>53</v>
      </c>
      <c r="E34" s="118">
        <f>E33*1.1</f>
        <v>45.331</v>
      </c>
      <c r="F34" s="118"/>
      <c r="G34" s="118"/>
      <c r="H34" s="153"/>
      <c r="I34" s="153"/>
      <c r="J34" s="153"/>
      <c r="K34" s="175"/>
      <c r="L34" s="175"/>
      <c r="M34" s="176"/>
      <c r="N34" s="176"/>
      <c r="O34" s="176"/>
      <c r="P34" s="315"/>
      <c r="Q34" s="102"/>
      <c r="R34" s="102"/>
      <c r="S34" s="104"/>
    </row>
    <row r="35" spans="1:19" s="103" customFormat="1" ht="12.75">
      <c r="A35" s="137"/>
      <c r="B35" s="119" t="s">
        <v>73</v>
      </c>
      <c r="C35" s="177" t="s">
        <v>82</v>
      </c>
      <c r="D35" s="123" t="s">
        <v>53</v>
      </c>
      <c r="E35" s="118">
        <f>E33</f>
        <v>41.21</v>
      </c>
      <c r="F35" s="118"/>
      <c r="G35" s="118"/>
      <c r="H35" s="117"/>
      <c r="I35" s="117"/>
      <c r="J35" s="117"/>
      <c r="K35" s="175"/>
      <c r="L35" s="175"/>
      <c r="M35" s="176"/>
      <c r="N35" s="176"/>
      <c r="O35" s="176"/>
      <c r="P35" s="315"/>
      <c r="Q35" s="102"/>
      <c r="R35" s="102"/>
      <c r="S35" s="104"/>
    </row>
    <row r="36" spans="1:19" s="103" customFormat="1" ht="12.75">
      <c r="A36" s="137"/>
      <c r="B36" s="119"/>
      <c r="C36" s="178" t="s">
        <v>126</v>
      </c>
      <c r="D36" s="123"/>
      <c r="E36" s="118"/>
      <c r="F36" s="118"/>
      <c r="G36" s="118"/>
      <c r="H36" s="117"/>
      <c r="I36" s="117"/>
      <c r="J36" s="117"/>
      <c r="K36" s="175"/>
      <c r="L36" s="175"/>
      <c r="M36" s="176"/>
      <c r="N36" s="176"/>
      <c r="O36" s="176"/>
      <c r="P36" s="315"/>
      <c r="Q36" s="102"/>
      <c r="R36" s="102"/>
      <c r="S36" s="104"/>
    </row>
    <row r="37" spans="1:19" s="103" customFormat="1" ht="12.75">
      <c r="A37" s="137">
        <v>11</v>
      </c>
      <c r="B37" s="119" t="s">
        <v>73</v>
      </c>
      <c r="C37" s="163" t="s">
        <v>206</v>
      </c>
      <c r="D37" s="162" t="s">
        <v>48</v>
      </c>
      <c r="E37" s="152">
        <v>0.37</v>
      </c>
      <c r="F37" s="152"/>
      <c r="G37" s="113"/>
      <c r="H37" s="114"/>
      <c r="I37" s="115"/>
      <c r="J37" s="115"/>
      <c r="K37" s="175"/>
      <c r="L37" s="175"/>
      <c r="M37" s="176"/>
      <c r="N37" s="176"/>
      <c r="O37" s="176"/>
      <c r="P37" s="315"/>
      <c r="Q37" s="102"/>
      <c r="R37" s="102"/>
      <c r="S37" s="104"/>
    </row>
    <row r="38" spans="1:19" s="103" customFormat="1" ht="25.5">
      <c r="A38" s="137"/>
      <c r="B38" s="119" t="s">
        <v>73</v>
      </c>
      <c r="C38" s="170" t="s">
        <v>89</v>
      </c>
      <c r="D38" s="162" t="s">
        <v>48</v>
      </c>
      <c r="E38" s="152">
        <f>E37*1.1</f>
        <v>0.40700000000000003</v>
      </c>
      <c r="F38" s="152"/>
      <c r="G38" s="152"/>
      <c r="H38" s="115"/>
      <c r="I38" s="115"/>
      <c r="J38" s="115"/>
      <c r="K38" s="175"/>
      <c r="L38" s="175"/>
      <c r="M38" s="176"/>
      <c r="N38" s="176"/>
      <c r="O38" s="176"/>
      <c r="P38" s="315"/>
      <c r="Q38" s="102"/>
      <c r="R38" s="102"/>
      <c r="S38" s="104"/>
    </row>
    <row r="39" spans="1:19" s="103" customFormat="1" ht="12.75">
      <c r="A39" s="137">
        <v>12</v>
      </c>
      <c r="B39" s="119" t="s">
        <v>73</v>
      </c>
      <c r="C39" s="179" t="s">
        <v>127</v>
      </c>
      <c r="D39" s="123" t="s">
        <v>72</v>
      </c>
      <c r="E39" s="118">
        <v>6</v>
      </c>
      <c r="F39" s="152"/>
      <c r="G39" s="113"/>
      <c r="H39" s="114"/>
      <c r="I39" s="117"/>
      <c r="J39" s="117"/>
      <c r="K39" s="175"/>
      <c r="L39" s="175"/>
      <c r="M39" s="176"/>
      <c r="N39" s="176"/>
      <c r="O39" s="176"/>
      <c r="P39" s="315"/>
      <c r="Q39" s="102"/>
      <c r="R39" s="102"/>
      <c r="S39" s="104"/>
    </row>
    <row r="40" spans="1:19" s="103" customFormat="1" ht="12.75">
      <c r="A40" s="137"/>
      <c r="B40" s="119" t="s">
        <v>73</v>
      </c>
      <c r="C40" s="171" t="s">
        <v>109</v>
      </c>
      <c r="D40" s="180" t="s">
        <v>53</v>
      </c>
      <c r="E40" s="174">
        <v>14.76</v>
      </c>
      <c r="F40" s="174"/>
      <c r="G40" s="174"/>
      <c r="H40" s="115"/>
      <c r="I40" s="115"/>
      <c r="J40" s="115"/>
      <c r="K40" s="175"/>
      <c r="L40" s="175"/>
      <c r="M40" s="176"/>
      <c r="N40" s="176"/>
      <c r="O40" s="176"/>
      <c r="P40" s="315"/>
      <c r="Q40" s="102"/>
      <c r="R40" s="102"/>
      <c r="S40" s="104"/>
    </row>
    <row r="41" spans="1:19" s="103" customFormat="1" ht="12.75">
      <c r="A41" s="137">
        <v>13</v>
      </c>
      <c r="B41" s="119" t="s">
        <v>73</v>
      </c>
      <c r="C41" s="167" t="s">
        <v>239</v>
      </c>
      <c r="D41" s="123" t="s">
        <v>53</v>
      </c>
      <c r="E41" s="116">
        <v>12</v>
      </c>
      <c r="F41" s="152"/>
      <c r="G41" s="113"/>
      <c r="H41" s="114"/>
      <c r="I41" s="117"/>
      <c r="J41" s="117"/>
      <c r="K41" s="175"/>
      <c r="L41" s="175"/>
      <c r="M41" s="176"/>
      <c r="N41" s="176"/>
      <c r="O41" s="176"/>
      <c r="P41" s="315"/>
      <c r="Q41" s="102"/>
      <c r="R41" s="102"/>
      <c r="S41" s="104"/>
    </row>
    <row r="42" spans="1:19" s="103" customFormat="1" ht="12.75">
      <c r="A42" s="137"/>
      <c r="B42" s="119" t="s">
        <v>73</v>
      </c>
      <c r="C42" s="177" t="s">
        <v>205</v>
      </c>
      <c r="D42" s="123" t="s">
        <v>53</v>
      </c>
      <c r="E42" s="118">
        <f>E41*1.1</f>
        <v>13.200000000000001</v>
      </c>
      <c r="F42" s="118"/>
      <c r="G42" s="118"/>
      <c r="H42" s="153"/>
      <c r="I42" s="153"/>
      <c r="J42" s="153"/>
      <c r="K42" s="175"/>
      <c r="L42" s="175"/>
      <c r="M42" s="176"/>
      <c r="N42" s="176"/>
      <c r="O42" s="176"/>
      <c r="P42" s="315"/>
      <c r="Q42" s="102"/>
      <c r="R42" s="102"/>
      <c r="S42" s="104"/>
    </row>
    <row r="43" spans="1:19" s="103" customFormat="1" ht="12.75">
      <c r="A43" s="137"/>
      <c r="B43" s="119" t="s">
        <v>73</v>
      </c>
      <c r="C43" s="177" t="s">
        <v>82</v>
      </c>
      <c r="D43" s="123" t="s">
        <v>53</v>
      </c>
      <c r="E43" s="118">
        <f>E41</f>
        <v>12</v>
      </c>
      <c r="F43" s="118"/>
      <c r="G43" s="118"/>
      <c r="H43" s="117"/>
      <c r="I43" s="117"/>
      <c r="J43" s="117"/>
      <c r="K43" s="175"/>
      <c r="L43" s="175"/>
      <c r="M43" s="176"/>
      <c r="N43" s="176"/>
      <c r="O43" s="176"/>
      <c r="P43" s="315"/>
      <c r="Q43" s="102"/>
      <c r="R43" s="102"/>
      <c r="S43" s="104"/>
    </row>
    <row r="44" spans="1:19" s="103" customFormat="1" ht="12.75">
      <c r="A44" s="137">
        <v>14</v>
      </c>
      <c r="B44" s="119" t="s">
        <v>73</v>
      </c>
      <c r="C44" s="167" t="s">
        <v>105</v>
      </c>
      <c r="D44" s="123" t="s">
        <v>53</v>
      </c>
      <c r="E44" s="116">
        <v>24</v>
      </c>
      <c r="F44" s="152"/>
      <c r="G44" s="113"/>
      <c r="H44" s="114"/>
      <c r="I44" s="117"/>
      <c r="J44" s="117"/>
      <c r="K44" s="175"/>
      <c r="L44" s="175"/>
      <c r="M44" s="176"/>
      <c r="N44" s="176"/>
      <c r="O44" s="176"/>
      <c r="P44" s="315"/>
      <c r="Q44" s="102"/>
      <c r="R44" s="102"/>
      <c r="S44" s="104"/>
    </row>
    <row r="45" spans="1:19" s="103" customFormat="1" ht="12.75">
      <c r="A45" s="137"/>
      <c r="B45" s="119" t="s">
        <v>73</v>
      </c>
      <c r="C45" s="177" t="s">
        <v>107</v>
      </c>
      <c r="D45" s="123" t="s">
        <v>53</v>
      </c>
      <c r="E45" s="118">
        <f>E44*1.1</f>
        <v>26.400000000000002</v>
      </c>
      <c r="F45" s="118"/>
      <c r="G45" s="118"/>
      <c r="H45" s="153"/>
      <c r="I45" s="153"/>
      <c r="J45" s="153"/>
      <c r="K45" s="175"/>
      <c r="L45" s="175"/>
      <c r="M45" s="176"/>
      <c r="N45" s="176"/>
      <c r="O45" s="176"/>
      <c r="P45" s="315"/>
      <c r="Q45" s="102"/>
      <c r="R45" s="102"/>
      <c r="S45" s="104"/>
    </row>
    <row r="46" spans="1:19" s="103" customFormat="1" ht="12.75">
      <c r="A46" s="137"/>
      <c r="B46" s="119" t="s">
        <v>73</v>
      </c>
      <c r="C46" s="177" t="s">
        <v>82</v>
      </c>
      <c r="D46" s="123" t="s">
        <v>53</v>
      </c>
      <c r="E46" s="118">
        <f>E44</f>
        <v>24</v>
      </c>
      <c r="F46" s="118"/>
      <c r="G46" s="118"/>
      <c r="H46" s="117"/>
      <c r="I46" s="117"/>
      <c r="J46" s="117"/>
      <c r="K46" s="175"/>
      <c r="L46" s="175"/>
      <c r="M46" s="176"/>
      <c r="N46" s="176"/>
      <c r="O46" s="176"/>
      <c r="P46" s="315"/>
      <c r="Q46" s="102"/>
      <c r="R46" s="102"/>
      <c r="S46" s="104"/>
    </row>
    <row r="47" spans="1:19" s="103" customFormat="1" ht="12.75">
      <c r="A47" s="137">
        <v>15</v>
      </c>
      <c r="B47" s="119" t="s">
        <v>73</v>
      </c>
      <c r="C47" s="163" t="s">
        <v>88</v>
      </c>
      <c r="D47" s="162" t="s">
        <v>48</v>
      </c>
      <c r="E47" s="152">
        <v>0.26</v>
      </c>
      <c r="F47" s="152"/>
      <c r="G47" s="113"/>
      <c r="H47" s="114"/>
      <c r="I47" s="115"/>
      <c r="J47" s="115"/>
      <c r="K47" s="175"/>
      <c r="L47" s="175"/>
      <c r="M47" s="176"/>
      <c r="N47" s="176"/>
      <c r="O47" s="176"/>
      <c r="P47" s="315"/>
      <c r="Q47" s="102"/>
      <c r="R47" s="102"/>
      <c r="S47" s="104"/>
    </row>
    <row r="48" spans="1:19" s="103" customFormat="1" ht="12.75">
      <c r="A48" s="137">
        <v>16</v>
      </c>
      <c r="B48" s="119" t="s">
        <v>73</v>
      </c>
      <c r="C48" s="167" t="s">
        <v>110</v>
      </c>
      <c r="D48" s="123" t="s">
        <v>53</v>
      </c>
      <c r="E48" s="116">
        <f>E40</f>
        <v>14.76</v>
      </c>
      <c r="F48" s="152"/>
      <c r="G48" s="113"/>
      <c r="H48" s="114"/>
      <c r="I48" s="117"/>
      <c r="J48" s="117"/>
      <c r="K48" s="175"/>
      <c r="L48" s="175"/>
      <c r="M48" s="176"/>
      <c r="N48" s="176"/>
      <c r="O48" s="176"/>
      <c r="P48" s="315"/>
      <c r="Q48" s="102"/>
      <c r="R48" s="102"/>
      <c r="S48" s="104"/>
    </row>
    <row r="49" spans="1:19" s="103" customFormat="1" ht="12.75">
      <c r="A49" s="137"/>
      <c r="B49" s="119" t="s">
        <v>73</v>
      </c>
      <c r="C49" s="168" t="s">
        <v>207</v>
      </c>
      <c r="D49" s="123" t="s">
        <v>53</v>
      </c>
      <c r="E49" s="116">
        <f>E48*1.2</f>
        <v>17.712</v>
      </c>
      <c r="F49" s="116"/>
      <c r="G49" s="116"/>
      <c r="H49" s="117"/>
      <c r="I49" s="117"/>
      <c r="J49" s="117"/>
      <c r="K49" s="175"/>
      <c r="L49" s="175"/>
      <c r="M49" s="176"/>
      <c r="N49" s="176"/>
      <c r="O49" s="176"/>
      <c r="P49" s="315"/>
      <c r="Q49" s="102"/>
      <c r="R49" s="102"/>
      <c r="S49" s="104"/>
    </row>
    <row r="50" spans="1:19" s="103" customFormat="1" ht="12.75">
      <c r="A50" s="137"/>
      <c r="B50" s="119"/>
      <c r="C50" s="89" t="s">
        <v>111</v>
      </c>
      <c r="D50" s="123"/>
      <c r="E50" s="116"/>
      <c r="F50" s="116"/>
      <c r="G50" s="116"/>
      <c r="H50" s="117"/>
      <c r="I50" s="117"/>
      <c r="J50" s="117"/>
      <c r="K50" s="175"/>
      <c r="L50" s="175"/>
      <c r="M50" s="176"/>
      <c r="N50" s="176"/>
      <c r="O50" s="176"/>
      <c r="P50" s="315"/>
      <c r="Q50" s="102"/>
      <c r="R50" s="102"/>
      <c r="S50" s="104"/>
    </row>
    <row r="51" spans="1:19" s="103" customFormat="1" ht="12.75">
      <c r="A51" s="137">
        <v>17</v>
      </c>
      <c r="B51" s="119" t="s">
        <v>73</v>
      </c>
      <c r="C51" s="163" t="s">
        <v>88</v>
      </c>
      <c r="D51" s="162" t="s">
        <v>48</v>
      </c>
      <c r="E51" s="152">
        <f>E52*0.031</f>
        <v>0.4526</v>
      </c>
      <c r="F51" s="152"/>
      <c r="G51" s="113"/>
      <c r="H51" s="114"/>
      <c r="I51" s="115"/>
      <c r="J51" s="115"/>
      <c r="K51" s="175"/>
      <c r="L51" s="175"/>
      <c r="M51" s="176"/>
      <c r="N51" s="176"/>
      <c r="O51" s="176"/>
      <c r="P51" s="315"/>
      <c r="Q51" s="102"/>
      <c r="R51" s="102"/>
      <c r="S51" s="104"/>
    </row>
    <row r="52" spans="1:19" s="103" customFormat="1" ht="12.75">
      <c r="A52" s="137">
        <v>18</v>
      </c>
      <c r="B52" s="119" t="s">
        <v>73</v>
      </c>
      <c r="C52" s="167" t="s">
        <v>98</v>
      </c>
      <c r="D52" s="123" t="s">
        <v>53</v>
      </c>
      <c r="E52" s="152">
        <v>14.6</v>
      </c>
      <c r="F52" s="152"/>
      <c r="G52" s="113"/>
      <c r="H52" s="114"/>
      <c r="I52" s="117"/>
      <c r="J52" s="117"/>
      <c r="K52" s="175"/>
      <c r="L52" s="175"/>
      <c r="M52" s="176"/>
      <c r="N52" s="176"/>
      <c r="O52" s="176"/>
      <c r="P52" s="315"/>
      <c r="Q52" s="102"/>
      <c r="R52" s="102"/>
      <c r="S52" s="104"/>
    </row>
    <row r="53" spans="1:19" s="103" customFormat="1" ht="12.75">
      <c r="A53" s="137"/>
      <c r="B53" s="119" t="s">
        <v>73</v>
      </c>
      <c r="C53" s="168" t="s">
        <v>99</v>
      </c>
      <c r="D53" s="123" t="s">
        <v>53</v>
      </c>
      <c r="E53" s="152">
        <f>E52*1.1</f>
        <v>16.060000000000002</v>
      </c>
      <c r="F53" s="152"/>
      <c r="G53" s="152"/>
      <c r="H53" s="117"/>
      <c r="I53" s="117"/>
      <c r="J53" s="117"/>
      <c r="K53" s="175"/>
      <c r="L53" s="175"/>
      <c r="M53" s="176"/>
      <c r="N53" s="176"/>
      <c r="O53" s="176"/>
      <c r="P53" s="315"/>
      <c r="Q53" s="102"/>
      <c r="R53" s="102"/>
      <c r="S53" s="104"/>
    </row>
    <row r="54" spans="1:19" s="103" customFormat="1" ht="12.75">
      <c r="A54" s="137">
        <v>19</v>
      </c>
      <c r="B54" s="119" t="s">
        <v>73</v>
      </c>
      <c r="C54" s="167" t="s">
        <v>100</v>
      </c>
      <c r="D54" s="123" t="s">
        <v>53</v>
      </c>
      <c r="E54" s="116">
        <f>E52</f>
        <v>14.6</v>
      </c>
      <c r="F54" s="152"/>
      <c r="G54" s="113"/>
      <c r="H54" s="114"/>
      <c r="I54" s="117"/>
      <c r="J54" s="117"/>
      <c r="K54" s="175"/>
      <c r="L54" s="175"/>
      <c r="M54" s="176"/>
      <c r="N54" s="176"/>
      <c r="O54" s="176"/>
      <c r="P54" s="315"/>
      <c r="Q54" s="102"/>
      <c r="R54" s="102"/>
      <c r="S54" s="104"/>
    </row>
    <row r="55" spans="1:19" s="103" customFormat="1" ht="12.75">
      <c r="A55" s="137"/>
      <c r="B55" s="119" t="s">
        <v>73</v>
      </c>
      <c r="C55" s="168" t="s">
        <v>101</v>
      </c>
      <c r="D55" s="123" t="s">
        <v>53</v>
      </c>
      <c r="E55" s="116">
        <f>E54*1.2</f>
        <v>17.52</v>
      </c>
      <c r="F55" s="116"/>
      <c r="G55" s="116"/>
      <c r="H55" s="117"/>
      <c r="I55" s="117"/>
      <c r="J55" s="117"/>
      <c r="K55" s="175"/>
      <c r="L55" s="175"/>
      <c r="M55" s="176"/>
      <c r="N55" s="176"/>
      <c r="O55" s="176"/>
      <c r="P55" s="315"/>
      <c r="Q55" s="102"/>
      <c r="R55" s="102"/>
      <c r="S55" s="104"/>
    </row>
    <row r="56" spans="1:19" s="103" customFormat="1" ht="12.75">
      <c r="A56" s="137">
        <v>20</v>
      </c>
      <c r="B56" s="119" t="s">
        <v>73</v>
      </c>
      <c r="C56" s="167" t="s">
        <v>102</v>
      </c>
      <c r="D56" s="123" t="s">
        <v>53</v>
      </c>
      <c r="E56" s="116">
        <f>E54</f>
        <v>14.6</v>
      </c>
      <c r="F56" s="152"/>
      <c r="G56" s="113"/>
      <c r="H56" s="114"/>
      <c r="I56" s="117"/>
      <c r="J56" s="117"/>
      <c r="K56" s="175"/>
      <c r="L56" s="175"/>
      <c r="M56" s="176"/>
      <c r="N56" s="176"/>
      <c r="O56" s="176"/>
      <c r="P56" s="315"/>
      <c r="Q56" s="102"/>
      <c r="R56" s="102"/>
      <c r="S56" s="104"/>
    </row>
    <row r="57" spans="1:19" s="103" customFormat="1" ht="12.75">
      <c r="A57" s="137"/>
      <c r="B57" s="119" t="s">
        <v>73</v>
      </c>
      <c r="C57" s="168" t="s">
        <v>103</v>
      </c>
      <c r="D57" s="123" t="s">
        <v>53</v>
      </c>
      <c r="E57" s="116">
        <f>E56*1.2</f>
        <v>17.52</v>
      </c>
      <c r="F57" s="116"/>
      <c r="G57" s="116"/>
      <c r="H57" s="117"/>
      <c r="I57" s="117"/>
      <c r="J57" s="117"/>
      <c r="K57" s="175"/>
      <c r="L57" s="175"/>
      <c r="M57" s="176"/>
      <c r="N57" s="176"/>
      <c r="O57" s="176"/>
      <c r="P57" s="315"/>
      <c r="Q57" s="102"/>
      <c r="R57" s="102"/>
      <c r="S57" s="104"/>
    </row>
    <row r="58" spans="1:19" s="103" customFormat="1" ht="12.75">
      <c r="A58" s="137">
        <v>21</v>
      </c>
      <c r="B58" s="119" t="s">
        <v>73</v>
      </c>
      <c r="C58" s="167" t="s">
        <v>96</v>
      </c>
      <c r="D58" s="123" t="s">
        <v>53</v>
      </c>
      <c r="E58" s="116">
        <f>E56</f>
        <v>14.6</v>
      </c>
      <c r="F58" s="152"/>
      <c r="G58" s="113"/>
      <c r="H58" s="114"/>
      <c r="I58" s="117"/>
      <c r="J58" s="117"/>
      <c r="K58" s="175"/>
      <c r="L58" s="175"/>
      <c r="M58" s="176"/>
      <c r="N58" s="176"/>
      <c r="O58" s="176"/>
      <c r="P58" s="315"/>
      <c r="Q58" s="102"/>
      <c r="R58" s="102"/>
      <c r="S58" s="104"/>
    </row>
    <row r="59" spans="1:19" s="103" customFormat="1" ht="12.75">
      <c r="A59" s="137"/>
      <c r="B59" s="119" t="s">
        <v>73</v>
      </c>
      <c r="C59" s="168" t="s">
        <v>97</v>
      </c>
      <c r="D59" s="123" t="s">
        <v>48</v>
      </c>
      <c r="E59" s="116">
        <f>(E58/0.4)*0.025*0.05*1.2</f>
        <v>0.05475000000000001</v>
      </c>
      <c r="F59" s="116"/>
      <c r="G59" s="116"/>
      <c r="H59" s="117"/>
      <c r="I59" s="117"/>
      <c r="J59" s="117"/>
      <c r="K59" s="175"/>
      <c r="L59" s="175"/>
      <c r="M59" s="176"/>
      <c r="N59" s="176"/>
      <c r="O59" s="176"/>
      <c r="P59" s="315"/>
      <c r="Q59" s="102"/>
      <c r="R59" s="102"/>
      <c r="S59" s="104"/>
    </row>
    <row r="60" spans="1:19" s="103" customFormat="1" ht="12.75">
      <c r="A60" s="137"/>
      <c r="B60" s="119" t="s">
        <v>73</v>
      </c>
      <c r="C60" s="168" t="s">
        <v>82</v>
      </c>
      <c r="D60" s="123" t="s">
        <v>53</v>
      </c>
      <c r="E60" s="116">
        <f>E58</f>
        <v>14.6</v>
      </c>
      <c r="F60" s="116"/>
      <c r="G60" s="116"/>
      <c r="H60" s="117"/>
      <c r="I60" s="117"/>
      <c r="J60" s="117"/>
      <c r="K60" s="175"/>
      <c r="L60" s="175"/>
      <c r="M60" s="176"/>
      <c r="N60" s="176"/>
      <c r="O60" s="176"/>
      <c r="P60" s="315"/>
      <c r="Q60" s="102"/>
      <c r="R60" s="102"/>
      <c r="S60" s="104"/>
    </row>
    <row r="61" spans="1:19" s="103" customFormat="1" ht="12.75">
      <c r="A61" s="137">
        <v>22</v>
      </c>
      <c r="B61" s="119" t="s">
        <v>73</v>
      </c>
      <c r="C61" s="167" t="s">
        <v>100</v>
      </c>
      <c r="D61" s="123" t="s">
        <v>53</v>
      </c>
      <c r="E61" s="116">
        <f>E58</f>
        <v>14.6</v>
      </c>
      <c r="F61" s="152"/>
      <c r="G61" s="113"/>
      <c r="H61" s="114"/>
      <c r="I61" s="117"/>
      <c r="J61" s="117"/>
      <c r="K61" s="175"/>
      <c r="L61" s="175"/>
      <c r="M61" s="176"/>
      <c r="N61" s="176"/>
      <c r="O61" s="176"/>
      <c r="P61" s="315"/>
      <c r="Q61" s="102"/>
      <c r="R61" s="102"/>
      <c r="S61" s="104"/>
    </row>
    <row r="62" spans="1:19" s="103" customFormat="1" ht="12.75">
      <c r="A62" s="137"/>
      <c r="B62" s="119" t="s">
        <v>73</v>
      </c>
      <c r="C62" s="168" t="s">
        <v>104</v>
      </c>
      <c r="D62" s="123" t="s">
        <v>53</v>
      </c>
      <c r="E62" s="116">
        <f>E61*1.2</f>
        <v>17.52</v>
      </c>
      <c r="F62" s="116"/>
      <c r="G62" s="116"/>
      <c r="H62" s="117"/>
      <c r="I62" s="117"/>
      <c r="J62" s="117"/>
      <c r="K62" s="175"/>
      <c r="L62" s="175"/>
      <c r="M62" s="176"/>
      <c r="N62" s="176"/>
      <c r="O62" s="176"/>
      <c r="P62" s="315"/>
      <c r="Q62" s="102"/>
      <c r="R62" s="102"/>
      <c r="S62" s="104"/>
    </row>
    <row r="63" spans="1:19" s="103" customFormat="1" ht="12.75">
      <c r="A63" s="137">
        <v>23</v>
      </c>
      <c r="B63" s="119" t="s">
        <v>73</v>
      </c>
      <c r="C63" s="167" t="s">
        <v>105</v>
      </c>
      <c r="D63" s="123" t="s">
        <v>53</v>
      </c>
      <c r="E63" s="116">
        <v>14.6</v>
      </c>
      <c r="F63" s="152"/>
      <c r="G63" s="113"/>
      <c r="H63" s="114"/>
      <c r="I63" s="117"/>
      <c r="J63" s="117"/>
      <c r="K63" s="175"/>
      <c r="L63" s="175"/>
      <c r="M63" s="176"/>
      <c r="N63" s="176"/>
      <c r="O63" s="176"/>
      <c r="P63" s="315"/>
      <c r="Q63" s="102"/>
      <c r="R63" s="102"/>
      <c r="S63" s="104"/>
    </row>
    <row r="64" spans="1:19" s="103" customFormat="1" ht="12.75">
      <c r="A64" s="137"/>
      <c r="B64" s="119" t="s">
        <v>73</v>
      </c>
      <c r="C64" s="177" t="s">
        <v>107</v>
      </c>
      <c r="D64" s="123" t="s">
        <v>53</v>
      </c>
      <c r="E64" s="118">
        <f>E63*1.1</f>
        <v>16.060000000000002</v>
      </c>
      <c r="F64" s="118"/>
      <c r="G64" s="118"/>
      <c r="H64" s="153"/>
      <c r="I64" s="153"/>
      <c r="J64" s="153"/>
      <c r="K64" s="175"/>
      <c r="L64" s="175"/>
      <c r="M64" s="176"/>
      <c r="N64" s="176"/>
      <c r="O64" s="176"/>
      <c r="P64" s="315"/>
      <c r="Q64" s="102"/>
      <c r="R64" s="102"/>
      <c r="S64" s="104"/>
    </row>
    <row r="65" spans="1:19" s="103" customFormat="1" ht="12.75">
      <c r="A65" s="137"/>
      <c r="B65" s="119" t="s">
        <v>73</v>
      </c>
      <c r="C65" s="177" t="s">
        <v>82</v>
      </c>
      <c r="D65" s="123" t="s">
        <v>53</v>
      </c>
      <c r="E65" s="118">
        <f>E63</f>
        <v>14.6</v>
      </c>
      <c r="F65" s="118"/>
      <c r="G65" s="118"/>
      <c r="H65" s="117"/>
      <c r="I65" s="117"/>
      <c r="J65" s="117"/>
      <c r="K65" s="175"/>
      <c r="L65" s="175"/>
      <c r="M65" s="176"/>
      <c r="N65" s="176"/>
      <c r="O65" s="176"/>
      <c r="P65" s="315"/>
      <c r="Q65" s="102"/>
      <c r="R65" s="102"/>
      <c r="S65" s="104"/>
    </row>
    <row r="66" spans="1:19" s="103" customFormat="1" ht="12.75">
      <c r="A66" s="137"/>
      <c r="B66" s="119"/>
      <c r="C66" s="181" t="s">
        <v>112</v>
      </c>
      <c r="D66" s="172"/>
      <c r="E66" s="182"/>
      <c r="F66" s="158"/>
      <c r="G66" s="158"/>
      <c r="H66" s="113"/>
      <c r="I66" s="175"/>
      <c r="J66" s="175"/>
      <c r="K66" s="175"/>
      <c r="L66" s="175"/>
      <c r="M66" s="176"/>
      <c r="N66" s="176"/>
      <c r="O66" s="176"/>
      <c r="P66" s="315"/>
      <c r="Q66" s="102"/>
      <c r="R66" s="102"/>
      <c r="S66" s="104"/>
    </row>
    <row r="67" spans="1:19" s="103" customFormat="1" ht="12.75">
      <c r="A67" s="137">
        <v>24</v>
      </c>
      <c r="B67" s="119" t="s">
        <v>73</v>
      </c>
      <c r="C67" s="163" t="s">
        <v>88</v>
      </c>
      <c r="D67" s="162" t="s">
        <v>48</v>
      </c>
      <c r="E67" s="152">
        <f>E68*0.0521</f>
        <v>2.487254</v>
      </c>
      <c r="F67" s="152"/>
      <c r="G67" s="113"/>
      <c r="H67" s="114"/>
      <c r="I67" s="115"/>
      <c r="J67" s="115"/>
      <c r="K67" s="175"/>
      <c r="L67" s="175"/>
      <c r="M67" s="176"/>
      <c r="N67" s="176"/>
      <c r="O67" s="176"/>
      <c r="P67" s="315"/>
      <c r="Q67" s="102"/>
      <c r="R67" s="102"/>
      <c r="S67" s="104"/>
    </row>
    <row r="68" spans="1:19" s="103" customFormat="1" ht="51">
      <c r="A68" s="137">
        <v>25</v>
      </c>
      <c r="B68" s="119" t="s">
        <v>73</v>
      </c>
      <c r="C68" s="164" t="s">
        <v>114</v>
      </c>
      <c r="D68" s="162" t="s">
        <v>53</v>
      </c>
      <c r="E68" s="152">
        <v>47.74</v>
      </c>
      <c r="F68" s="152"/>
      <c r="G68" s="113"/>
      <c r="H68" s="114"/>
      <c r="I68" s="115"/>
      <c r="J68" s="115"/>
      <c r="K68" s="175"/>
      <c r="L68" s="175"/>
      <c r="M68" s="176"/>
      <c r="N68" s="176"/>
      <c r="O68" s="176"/>
      <c r="P68" s="315"/>
      <c r="Q68" s="102"/>
      <c r="R68" s="102"/>
      <c r="S68" s="104"/>
    </row>
    <row r="69" spans="1:19" s="103" customFormat="1" ht="12.75">
      <c r="A69" s="137">
        <v>26</v>
      </c>
      <c r="B69" s="119" t="s">
        <v>73</v>
      </c>
      <c r="C69" s="163" t="s">
        <v>96</v>
      </c>
      <c r="D69" s="162" t="s">
        <v>53</v>
      </c>
      <c r="E69" s="152">
        <f>E68</f>
        <v>47.74</v>
      </c>
      <c r="F69" s="152"/>
      <c r="G69" s="113"/>
      <c r="H69" s="114"/>
      <c r="I69" s="115"/>
      <c r="J69" s="115"/>
      <c r="K69" s="175"/>
      <c r="L69" s="175"/>
      <c r="M69" s="176"/>
      <c r="N69" s="176"/>
      <c r="O69" s="176"/>
      <c r="P69" s="315"/>
      <c r="Q69" s="102"/>
      <c r="R69" s="102"/>
      <c r="S69" s="104"/>
    </row>
    <row r="70" spans="1:19" s="103" customFormat="1" ht="12.75">
      <c r="A70" s="137"/>
      <c r="B70" s="119" t="s">
        <v>73</v>
      </c>
      <c r="C70" s="170" t="s">
        <v>97</v>
      </c>
      <c r="D70" s="162" t="s">
        <v>48</v>
      </c>
      <c r="E70" s="152">
        <f>(E69/0.6)*0.025*0.05*1.2</f>
        <v>0.11935000000000003</v>
      </c>
      <c r="F70" s="152"/>
      <c r="G70" s="152"/>
      <c r="H70" s="115"/>
      <c r="I70" s="152"/>
      <c r="J70" s="115"/>
      <c r="K70" s="175"/>
      <c r="L70" s="175"/>
      <c r="M70" s="176"/>
      <c r="N70" s="176"/>
      <c r="O70" s="176"/>
      <c r="P70" s="315"/>
      <c r="Q70" s="102"/>
      <c r="R70" s="102"/>
      <c r="S70" s="104"/>
    </row>
    <row r="71" spans="1:19" s="103" customFormat="1" ht="12.75">
      <c r="A71" s="137"/>
      <c r="B71" s="119" t="s">
        <v>73</v>
      </c>
      <c r="C71" s="170" t="s">
        <v>82</v>
      </c>
      <c r="D71" s="162" t="s">
        <v>53</v>
      </c>
      <c r="E71" s="152">
        <f>E69</f>
        <v>47.74</v>
      </c>
      <c r="F71" s="152"/>
      <c r="G71" s="152"/>
      <c r="H71" s="115"/>
      <c r="I71" s="115"/>
      <c r="J71" s="115"/>
      <c r="K71" s="175"/>
      <c r="L71" s="175"/>
      <c r="M71" s="176"/>
      <c r="N71" s="176"/>
      <c r="O71" s="176"/>
      <c r="P71" s="315"/>
      <c r="Q71" s="102"/>
      <c r="R71" s="102"/>
      <c r="S71" s="104"/>
    </row>
    <row r="72" spans="1:19" s="103" customFormat="1" ht="12.75">
      <c r="A72" s="137">
        <v>27</v>
      </c>
      <c r="B72" s="119" t="s">
        <v>73</v>
      </c>
      <c r="C72" s="163" t="s">
        <v>115</v>
      </c>
      <c r="D72" s="162" t="s">
        <v>53</v>
      </c>
      <c r="E72" s="152">
        <f>E69</f>
        <v>47.74</v>
      </c>
      <c r="F72" s="152"/>
      <c r="G72" s="113"/>
      <c r="H72" s="114"/>
      <c r="I72" s="115"/>
      <c r="J72" s="115"/>
      <c r="K72" s="175"/>
      <c r="L72" s="175"/>
      <c r="M72" s="176"/>
      <c r="N72" s="176"/>
      <c r="O72" s="176"/>
      <c r="P72" s="315"/>
      <c r="Q72" s="102"/>
      <c r="R72" s="102"/>
      <c r="S72" s="104"/>
    </row>
    <row r="73" spans="1:19" s="103" customFormat="1" ht="12.75">
      <c r="A73" s="137">
        <v>28</v>
      </c>
      <c r="B73" s="119" t="s">
        <v>73</v>
      </c>
      <c r="C73" s="184" t="s">
        <v>116</v>
      </c>
      <c r="D73" s="162" t="s">
        <v>53</v>
      </c>
      <c r="E73" s="112">
        <f>E72</f>
        <v>47.74</v>
      </c>
      <c r="F73" s="152"/>
      <c r="G73" s="113"/>
      <c r="H73" s="114"/>
      <c r="I73" s="114"/>
      <c r="J73" s="114"/>
      <c r="K73" s="175"/>
      <c r="L73" s="175"/>
      <c r="M73" s="176"/>
      <c r="N73" s="176"/>
      <c r="O73" s="176"/>
      <c r="P73" s="315"/>
      <c r="Q73" s="102"/>
      <c r="R73" s="102"/>
      <c r="S73" s="104"/>
    </row>
    <row r="74" spans="1:19" s="103" customFormat="1" ht="38.25">
      <c r="A74" s="137"/>
      <c r="B74" s="119" t="s">
        <v>73</v>
      </c>
      <c r="C74" s="185" t="s">
        <v>240</v>
      </c>
      <c r="D74" s="162" t="s">
        <v>53</v>
      </c>
      <c r="E74" s="112">
        <f>E73*1.15</f>
        <v>54.900999999999996</v>
      </c>
      <c r="F74" s="112"/>
      <c r="G74" s="112"/>
      <c r="H74" s="115"/>
      <c r="I74" s="115"/>
      <c r="J74" s="115"/>
      <c r="K74" s="175"/>
      <c r="L74" s="175"/>
      <c r="M74" s="176"/>
      <c r="N74" s="176"/>
      <c r="O74" s="176"/>
      <c r="P74" s="315"/>
      <c r="Q74" s="102"/>
      <c r="R74" s="102"/>
      <c r="S74" s="104"/>
    </row>
    <row r="75" spans="1:19" s="103" customFormat="1" ht="12.75">
      <c r="A75" s="137"/>
      <c r="B75" s="119" t="s">
        <v>73</v>
      </c>
      <c r="C75" s="170" t="s">
        <v>82</v>
      </c>
      <c r="D75" s="162" t="s">
        <v>53</v>
      </c>
      <c r="E75" s="152">
        <f>E73</f>
        <v>47.74</v>
      </c>
      <c r="F75" s="152"/>
      <c r="G75" s="152"/>
      <c r="H75" s="115"/>
      <c r="I75" s="115"/>
      <c r="J75" s="115"/>
      <c r="K75" s="175"/>
      <c r="L75" s="175"/>
      <c r="M75" s="176"/>
      <c r="N75" s="176"/>
      <c r="O75" s="176"/>
      <c r="P75" s="315"/>
      <c r="Q75" s="102"/>
      <c r="R75" s="102"/>
      <c r="S75" s="104"/>
    </row>
    <row r="76" spans="1:19" s="103" customFormat="1" ht="12.75">
      <c r="A76" s="137">
        <v>29</v>
      </c>
      <c r="B76" s="119" t="s">
        <v>73</v>
      </c>
      <c r="C76" s="163" t="s">
        <v>117</v>
      </c>
      <c r="D76" s="162" t="s">
        <v>113</v>
      </c>
      <c r="E76" s="152">
        <v>17.12</v>
      </c>
      <c r="F76" s="152"/>
      <c r="G76" s="113"/>
      <c r="H76" s="114"/>
      <c r="I76" s="115"/>
      <c r="J76" s="115"/>
      <c r="K76" s="175"/>
      <c r="L76" s="175"/>
      <c r="M76" s="176"/>
      <c r="N76" s="176"/>
      <c r="O76" s="176"/>
      <c r="P76" s="315"/>
      <c r="Q76" s="102"/>
      <c r="R76" s="102"/>
      <c r="S76" s="104"/>
    </row>
    <row r="77" spans="1:19" s="103" customFormat="1" ht="12.75">
      <c r="A77" s="137">
        <v>30</v>
      </c>
      <c r="B77" s="119" t="s">
        <v>73</v>
      </c>
      <c r="C77" s="163" t="s">
        <v>118</v>
      </c>
      <c r="D77" s="162" t="s">
        <v>113</v>
      </c>
      <c r="E77" s="152">
        <v>25.2</v>
      </c>
      <c r="F77" s="152"/>
      <c r="G77" s="113"/>
      <c r="H77" s="114"/>
      <c r="I77" s="115"/>
      <c r="J77" s="115"/>
      <c r="K77" s="175"/>
      <c r="L77" s="175"/>
      <c r="M77" s="176"/>
      <c r="N77" s="176"/>
      <c r="O77" s="176"/>
      <c r="P77" s="315"/>
      <c r="Q77" s="102"/>
      <c r="R77" s="102"/>
      <c r="S77" s="104"/>
    </row>
    <row r="78" spans="1:19" s="103" customFormat="1" ht="12.75">
      <c r="A78" s="137">
        <v>31</v>
      </c>
      <c r="B78" s="119" t="s">
        <v>73</v>
      </c>
      <c r="C78" s="163" t="s">
        <v>241</v>
      </c>
      <c r="D78" s="162" t="s">
        <v>202</v>
      </c>
      <c r="E78" s="152">
        <v>1</v>
      </c>
      <c r="F78" s="152"/>
      <c r="G78" s="113"/>
      <c r="H78" s="114"/>
      <c r="I78" s="115"/>
      <c r="J78" s="115"/>
      <c r="K78" s="175"/>
      <c r="L78" s="175"/>
      <c r="M78" s="176"/>
      <c r="N78" s="176"/>
      <c r="O78" s="176"/>
      <c r="P78" s="315"/>
      <c r="Q78" s="102"/>
      <c r="R78" s="102"/>
      <c r="S78" s="104"/>
    </row>
    <row r="79" spans="1:19" s="103" customFormat="1" ht="12.75">
      <c r="A79" s="137">
        <v>32</v>
      </c>
      <c r="B79" s="119" t="s">
        <v>73</v>
      </c>
      <c r="C79" s="150" t="s">
        <v>119</v>
      </c>
      <c r="D79" s="123" t="s">
        <v>113</v>
      </c>
      <c r="E79" s="116">
        <v>25.2</v>
      </c>
      <c r="F79" s="152"/>
      <c r="G79" s="113"/>
      <c r="H79" s="114"/>
      <c r="I79" s="117"/>
      <c r="J79" s="117"/>
      <c r="K79" s="175"/>
      <c r="L79" s="175"/>
      <c r="M79" s="176"/>
      <c r="N79" s="176"/>
      <c r="O79" s="176"/>
      <c r="P79" s="315"/>
      <c r="Q79" s="102"/>
      <c r="R79" s="102"/>
      <c r="S79" s="104"/>
    </row>
    <row r="80" spans="1:19" s="103" customFormat="1" ht="12.75">
      <c r="A80" s="137"/>
      <c r="B80" s="119" t="s">
        <v>73</v>
      </c>
      <c r="C80" s="168" t="s">
        <v>120</v>
      </c>
      <c r="D80" s="123" t="s">
        <v>113</v>
      </c>
      <c r="E80" s="116">
        <f>E79*1.1</f>
        <v>27.720000000000002</v>
      </c>
      <c r="F80" s="116"/>
      <c r="G80" s="116"/>
      <c r="H80" s="117"/>
      <c r="I80" s="117"/>
      <c r="J80" s="117"/>
      <c r="K80" s="175"/>
      <c r="L80" s="175"/>
      <c r="M80" s="176"/>
      <c r="N80" s="176"/>
      <c r="O80" s="176"/>
      <c r="P80" s="315"/>
      <c r="Q80" s="102"/>
      <c r="R80" s="102"/>
      <c r="S80" s="104"/>
    </row>
    <row r="81" spans="1:19" s="103" customFormat="1" ht="12.75">
      <c r="A81" s="137"/>
      <c r="B81" s="119" t="s">
        <v>73</v>
      </c>
      <c r="C81" s="168" t="s">
        <v>82</v>
      </c>
      <c r="D81" s="123" t="s">
        <v>113</v>
      </c>
      <c r="E81" s="116">
        <f>E79</f>
        <v>25.2</v>
      </c>
      <c r="F81" s="116"/>
      <c r="G81" s="116"/>
      <c r="H81" s="117"/>
      <c r="I81" s="117"/>
      <c r="J81" s="117"/>
      <c r="K81" s="175"/>
      <c r="L81" s="175"/>
      <c r="M81" s="176"/>
      <c r="N81" s="176"/>
      <c r="O81" s="176"/>
      <c r="P81" s="315"/>
      <c r="Q81" s="102"/>
      <c r="R81" s="102"/>
      <c r="S81" s="104"/>
    </row>
    <row r="82" spans="1:19" s="103" customFormat="1" ht="12.75">
      <c r="A82" s="137">
        <v>33</v>
      </c>
      <c r="B82" s="119" t="s">
        <v>73</v>
      </c>
      <c r="C82" s="150" t="s">
        <v>121</v>
      </c>
      <c r="D82" s="123" t="s">
        <v>113</v>
      </c>
      <c r="E82" s="116">
        <v>12</v>
      </c>
      <c r="F82" s="152"/>
      <c r="G82" s="113"/>
      <c r="H82" s="114"/>
      <c r="I82" s="117"/>
      <c r="J82" s="117"/>
      <c r="K82" s="175"/>
      <c r="L82" s="175"/>
      <c r="M82" s="176"/>
      <c r="N82" s="176"/>
      <c r="O82" s="176"/>
      <c r="P82" s="315"/>
      <c r="Q82" s="102"/>
      <c r="R82" s="102"/>
      <c r="S82" s="104"/>
    </row>
    <row r="83" spans="1:19" s="103" customFormat="1" ht="12.75">
      <c r="A83" s="137"/>
      <c r="B83" s="119" t="s">
        <v>73</v>
      </c>
      <c r="C83" s="168" t="s">
        <v>122</v>
      </c>
      <c r="D83" s="123" t="s">
        <v>113</v>
      </c>
      <c r="E83" s="116">
        <f>E82*1.1</f>
        <v>13.200000000000001</v>
      </c>
      <c r="F83" s="116"/>
      <c r="G83" s="116"/>
      <c r="H83" s="117"/>
      <c r="I83" s="117"/>
      <c r="J83" s="117"/>
      <c r="K83" s="175"/>
      <c r="L83" s="175"/>
      <c r="M83" s="176"/>
      <c r="N83" s="176"/>
      <c r="O83" s="176"/>
      <c r="P83" s="315"/>
      <c r="Q83" s="102"/>
      <c r="R83" s="102"/>
      <c r="S83" s="104"/>
    </row>
    <row r="84" spans="1:19" s="103" customFormat="1" ht="12.75">
      <c r="A84" s="137"/>
      <c r="B84" s="119" t="s">
        <v>73</v>
      </c>
      <c r="C84" s="168" t="s">
        <v>82</v>
      </c>
      <c r="D84" s="123" t="s">
        <v>113</v>
      </c>
      <c r="E84" s="116">
        <f>E82</f>
        <v>12</v>
      </c>
      <c r="F84" s="116"/>
      <c r="G84" s="116"/>
      <c r="H84" s="117"/>
      <c r="I84" s="117"/>
      <c r="J84" s="117"/>
      <c r="K84" s="175"/>
      <c r="L84" s="175"/>
      <c r="M84" s="176"/>
      <c r="N84" s="176"/>
      <c r="O84" s="176"/>
      <c r="P84" s="315"/>
      <c r="Q84" s="102"/>
      <c r="R84" s="102"/>
      <c r="S84" s="104"/>
    </row>
    <row r="85" spans="1:19" s="103" customFormat="1" ht="12.75">
      <c r="A85" s="137">
        <v>34</v>
      </c>
      <c r="B85" s="119" t="s">
        <v>73</v>
      </c>
      <c r="C85" s="167" t="s">
        <v>124</v>
      </c>
      <c r="D85" s="123" t="s">
        <v>53</v>
      </c>
      <c r="E85" s="116">
        <v>25.52</v>
      </c>
      <c r="F85" s="152"/>
      <c r="G85" s="113"/>
      <c r="H85" s="114"/>
      <c r="I85" s="186"/>
      <c r="J85" s="186"/>
      <c r="K85" s="175"/>
      <c r="L85" s="175"/>
      <c r="M85" s="176"/>
      <c r="N85" s="176"/>
      <c r="O85" s="176"/>
      <c r="P85" s="315"/>
      <c r="Q85" s="102"/>
      <c r="R85" s="102"/>
      <c r="S85" s="104"/>
    </row>
    <row r="86" spans="1:19" s="103" customFormat="1" ht="12.75">
      <c r="A86" s="137"/>
      <c r="B86" s="119" t="s">
        <v>73</v>
      </c>
      <c r="C86" s="168" t="s">
        <v>123</v>
      </c>
      <c r="D86" s="123" t="s">
        <v>53</v>
      </c>
      <c r="E86" s="116">
        <f>E85*1.1</f>
        <v>28.072000000000003</v>
      </c>
      <c r="F86" s="116"/>
      <c r="G86" s="116"/>
      <c r="H86" s="117"/>
      <c r="I86" s="117"/>
      <c r="J86" s="117"/>
      <c r="K86" s="175"/>
      <c r="L86" s="175"/>
      <c r="M86" s="176"/>
      <c r="N86" s="176"/>
      <c r="O86" s="176"/>
      <c r="P86" s="315"/>
      <c r="Q86" s="102"/>
      <c r="R86" s="102"/>
      <c r="S86" s="104"/>
    </row>
    <row r="87" spans="1:19" s="103" customFormat="1" ht="12.75">
      <c r="A87" s="137"/>
      <c r="B87" s="119" t="s">
        <v>73</v>
      </c>
      <c r="C87" s="168" t="s">
        <v>82</v>
      </c>
      <c r="D87" s="123" t="s">
        <v>53</v>
      </c>
      <c r="E87" s="116">
        <f>E85</f>
        <v>25.52</v>
      </c>
      <c r="F87" s="116"/>
      <c r="G87" s="116"/>
      <c r="H87" s="117"/>
      <c r="I87" s="117"/>
      <c r="J87" s="117"/>
      <c r="K87" s="175"/>
      <c r="L87" s="175"/>
      <c r="M87" s="176"/>
      <c r="N87" s="176"/>
      <c r="O87" s="176"/>
      <c r="P87" s="315"/>
      <c r="Q87" s="102"/>
      <c r="R87" s="102"/>
      <c r="S87" s="104"/>
    </row>
    <row r="88" spans="1:19" s="103" customFormat="1" ht="25.5">
      <c r="A88" s="137">
        <v>35</v>
      </c>
      <c r="B88" s="119" t="s">
        <v>73</v>
      </c>
      <c r="C88" s="167" t="s">
        <v>125</v>
      </c>
      <c r="D88" s="123" t="s">
        <v>53</v>
      </c>
      <c r="E88" s="116">
        <f>E85</f>
        <v>25.52</v>
      </c>
      <c r="F88" s="152"/>
      <c r="G88" s="113"/>
      <c r="H88" s="114"/>
      <c r="I88" s="117"/>
      <c r="J88" s="117"/>
      <c r="K88" s="175"/>
      <c r="L88" s="175"/>
      <c r="M88" s="176"/>
      <c r="N88" s="176"/>
      <c r="O88" s="176"/>
      <c r="P88" s="315"/>
      <c r="Q88" s="102"/>
      <c r="R88" s="102"/>
      <c r="S88" s="104"/>
    </row>
    <row r="89" spans="1:19" s="103" customFormat="1" ht="12.75">
      <c r="A89" s="137"/>
      <c r="B89" s="119" t="s">
        <v>73</v>
      </c>
      <c r="C89" s="177" t="s">
        <v>92</v>
      </c>
      <c r="D89" s="123" t="s">
        <v>93</v>
      </c>
      <c r="E89" s="118">
        <f>E88*0.35</f>
        <v>8.931999999999999</v>
      </c>
      <c r="F89" s="118"/>
      <c r="G89" s="118"/>
      <c r="H89" s="153"/>
      <c r="I89" s="153"/>
      <c r="J89" s="117"/>
      <c r="K89" s="175"/>
      <c r="L89" s="175"/>
      <c r="M89" s="176"/>
      <c r="N89" s="176"/>
      <c r="O89" s="176"/>
      <c r="P89" s="315"/>
      <c r="Q89" s="102"/>
      <c r="R89" s="102"/>
      <c r="S89" s="104"/>
    </row>
    <row r="90" spans="1:19" s="103" customFormat="1" ht="12.75">
      <c r="A90" s="137"/>
      <c r="B90" s="119"/>
      <c r="C90" s="171" t="s">
        <v>128</v>
      </c>
      <c r="D90" s="123"/>
      <c r="E90" s="116"/>
      <c r="F90" s="116"/>
      <c r="G90" s="116"/>
      <c r="H90" s="152"/>
      <c r="I90" s="152"/>
      <c r="J90" s="152"/>
      <c r="K90" s="175"/>
      <c r="L90" s="175"/>
      <c r="M90" s="176"/>
      <c r="N90" s="176"/>
      <c r="O90" s="176"/>
      <c r="P90" s="315"/>
      <c r="Q90" s="102"/>
      <c r="R90" s="102"/>
      <c r="S90" s="104"/>
    </row>
    <row r="91" spans="1:19" s="103" customFormat="1" ht="26.25" thickBot="1">
      <c r="A91" s="224">
        <v>36</v>
      </c>
      <c r="B91" s="210" t="s">
        <v>73</v>
      </c>
      <c r="C91" s="225" t="s">
        <v>129</v>
      </c>
      <c r="D91" s="226" t="s">
        <v>53</v>
      </c>
      <c r="E91" s="277">
        <v>25.52</v>
      </c>
      <c r="F91" s="277"/>
      <c r="G91" s="227"/>
      <c r="H91" s="228"/>
      <c r="I91" s="316"/>
      <c r="J91" s="316"/>
      <c r="K91" s="317"/>
      <c r="L91" s="317"/>
      <c r="M91" s="318"/>
      <c r="N91" s="318"/>
      <c r="O91" s="318"/>
      <c r="P91" s="319"/>
      <c r="Q91" s="102"/>
      <c r="R91" s="102"/>
      <c r="S91" s="104"/>
    </row>
    <row r="92" spans="1:19" s="103" customFormat="1" ht="12.75">
      <c r="A92" s="128"/>
      <c r="B92" s="129"/>
      <c r="C92" s="231" t="s">
        <v>228</v>
      </c>
      <c r="D92" s="232"/>
      <c r="E92" s="274"/>
      <c r="F92" s="274"/>
      <c r="G92" s="133"/>
      <c r="H92" s="134"/>
      <c r="I92" s="309"/>
      <c r="J92" s="309"/>
      <c r="K92" s="310"/>
      <c r="L92" s="311">
        <f>SUM(L11:L91)</f>
        <v>0</v>
      </c>
      <c r="M92" s="312">
        <f>SUM(M11:M91)</f>
        <v>0</v>
      </c>
      <c r="N92" s="312">
        <f>SUM(N11:N91)</f>
        <v>0</v>
      </c>
      <c r="O92" s="312">
        <f>SUM(O11:O91)</f>
        <v>0</v>
      </c>
      <c r="P92" s="313">
        <f>SUM(P11:P91)</f>
        <v>0</v>
      </c>
      <c r="Q92" s="102"/>
      <c r="R92" s="102"/>
      <c r="S92" s="104"/>
    </row>
    <row r="93" spans="1:19" s="103" customFormat="1" ht="25.5">
      <c r="A93" s="137"/>
      <c r="B93" s="119"/>
      <c r="C93" s="149" t="s">
        <v>252</v>
      </c>
      <c r="D93" s="162"/>
      <c r="E93" s="152"/>
      <c r="F93" s="152"/>
      <c r="G93" s="113"/>
      <c r="H93" s="114"/>
      <c r="I93" s="187"/>
      <c r="J93" s="187"/>
      <c r="K93" s="175"/>
      <c r="L93" s="188"/>
      <c r="M93" s="189"/>
      <c r="N93" s="189">
        <f>N92*4%</f>
        <v>0</v>
      </c>
      <c r="O93" s="189"/>
      <c r="P93" s="314">
        <f>SUM(N93:O93)</f>
        <v>0</v>
      </c>
      <c r="Q93" s="102"/>
      <c r="R93" s="102"/>
      <c r="S93" s="104"/>
    </row>
    <row r="94" spans="1:19" s="103" customFormat="1" ht="12.75">
      <c r="A94" s="137"/>
      <c r="B94" s="119"/>
      <c r="C94" s="99" t="s">
        <v>229</v>
      </c>
      <c r="D94" s="162"/>
      <c r="E94" s="152"/>
      <c r="F94" s="152"/>
      <c r="G94" s="113"/>
      <c r="H94" s="114"/>
      <c r="I94" s="187"/>
      <c r="J94" s="187"/>
      <c r="K94" s="175"/>
      <c r="L94" s="188"/>
      <c r="M94" s="189">
        <f>M92*24.09%</f>
        <v>0</v>
      </c>
      <c r="N94" s="189"/>
      <c r="O94" s="189"/>
      <c r="P94" s="314">
        <f>SUM(M94:O94)</f>
        <v>0</v>
      </c>
      <c r="Q94" s="102"/>
      <c r="R94" s="102"/>
      <c r="S94" s="104"/>
    </row>
    <row r="95" spans="1:18" s="80" customFormat="1" ht="13.5" thickBot="1">
      <c r="A95" s="237"/>
      <c r="B95" s="238"/>
      <c r="C95" s="239" t="s">
        <v>230</v>
      </c>
      <c r="D95" s="240"/>
      <c r="E95" s="241"/>
      <c r="F95" s="241"/>
      <c r="G95" s="241"/>
      <c r="H95" s="241"/>
      <c r="I95" s="241"/>
      <c r="J95" s="241"/>
      <c r="K95" s="242"/>
      <c r="L95" s="242"/>
      <c r="M95" s="242">
        <f>SUM(M92:M94)</f>
        <v>0</v>
      </c>
      <c r="N95" s="242">
        <f>SUM(N92:N94)</f>
        <v>0</v>
      </c>
      <c r="O95" s="242">
        <f>SUM(O92:O94)</f>
        <v>0</v>
      </c>
      <c r="P95" s="243">
        <f>SUM(P92:P94)</f>
        <v>0</v>
      </c>
      <c r="Q95" s="79"/>
      <c r="R95" s="79"/>
    </row>
    <row r="96" spans="1:3" s="92" customFormat="1" ht="12.75">
      <c r="A96" s="90"/>
      <c r="B96" s="90"/>
      <c r="C96" s="91"/>
    </row>
    <row r="97" spans="1:6" s="92" customFormat="1" ht="12.75">
      <c r="A97" s="52"/>
      <c r="B97" s="51"/>
      <c r="C97" s="91"/>
      <c r="D97" s="91"/>
      <c r="E97" s="91"/>
      <c r="F97" s="91"/>
    </row>
    <row r="98" spans="1:3" s="92" customFormat="1" ht="12.75">
      <c r="A98" s="90"/>
      <c r="B98" s="90"/>
      <c r="C98" s="91"/>
    </row>
    <row r="99" spans="1:3" s="92" customFormat="1" ht="12.75">
      <c r="A99" s="51"/>
      <c r="B99" s="93"/>
      <c r="C99" s="94"/>
    </row>
    <row r="100" spans="1:18" ht="12.75">
      <c r="A100" s="51"/>
      <c r="B100" s="76"/>
      <c r="C100" s="95"/>
      <c r="F100" s="97"/>
      <c r="Q100" s="96"/>
      <c r="R100" s="96"/>
    </row>
    <row r="101" spans="1:18" ht="12.75">
      <c r="A101" s="51"/>
      <c r="B101" s="76"/>
      <c r="C101" s="76"/>
      <c r="Q101" s="96"/>
      <c r="R101" s="96"/>
    </row>
    <row r="102" spans="1:6" s="76" customFormat="1" ht="12.75">
      <c r="A102" s="98"/>
      <c r="D102" s="96"/>
      <c r="E102" s="96"/>
      <c r="F102" s="96"/>
    </row>
    <row r="103" spans="1:18" ht="12.75">
      <c r="A103" s="51"/>
      <c r="B103" s="76"/>
      <c r="C103" s="76"/>
      <c r="Q103" s="96"/>
      <c r="R103" s="96"/>
    </row>
    <row r="104" spans="1:18" ht="12.75">
      <c r="A104" s="76"/>
      <c r="B104" s="76"/>
      <c r="C104" s="76"/>
      <c r="Q104" s="96"/>
      <c r="R104" s="96"/>
    </row>
    <row r="105" spans="1:18" ht="12.75">
      <c r="A105" s="76"/>
      <c r="B105" s="76"/>
      <c r="C105" s="76"/>
      <c r="Q105" s="96"/>
      <c r="R105" s="96"/>
    </row>
    <row r="106" spans="1:18" ht="12.75">
      <c r="A106" s="76"/>
      <c r="B106" s="76"/>
      <c r="C106" s="76"/>
      <c r="Q106" s="96"/>
      <c r="R106" s="96"/>
    </row>
    <row r="107" spans="1:18" s="80" customFormat="1" ht="12.75">
      <c r="A107" s="105"/>
      <c r="B107" s="105"/>
      <c r="C107" s="105"/>
      <c r="D107" s="106"/>
      <c r="E107" s="107"/>
      <c r="F107" s="107"/>
      <c r="G107" s="107"/>
      <c r="J107" s="107"/>
      <c r="K107" s="107"/>
      <c r="L107" s="107"/>
      <c r="M107" s="107"/>
      <c r="N107" s="107"/>
      <c r="O107" s="107"/>
      <c r="P107" s="107"/>
      <c r="Q107" s="79"/>
      <c r="R107" s="79"/>
    </row>
    <row r="108" spans="1:18" s="80" customFormat="1" ht="12.75">
      <c r="A108" s="108"/>
      <c r="B108" s="108"/>
      <c r="C108" s="96"/>
      <c r="D108" s="108"/>
      <c r="E108" s="107"/>
      <c r="F108" s="107"/>
      <c r="G108" s="107"/>
      <c r="J108" s="108"/>
      <c r="K108" s="108"/>
      <c r="L108" s="108"/>
      <c r="M108" s="107"/>
      <c r="N108" s="107"/>
      <c r="O108" s="107"/>
      <c r="P108" s="107"/>
      <c r="Q108" s="79"/>
      <c r="R108" s="79"/>
    </row>
    <row r="109" spans="1:18" s="80" customFormat="1" ht="12.75">
      <c r="A109" s="109"/>
      <c r="B109" s="109"/>
      <c r="C109" s="96"/>
      <c r="D109" s="106"/>
      <c r="E109" s="107"/>
      <c r="F109" s="107"/>
      <c r="G109" s="107"/>
      <c r="J109" s="107"/>
      <c r="K109" s="107"/>
      <c r="L109" s="107"/>
      <c r="M109" s="107"/>
      <c r="N109" s="107"/>
      <c r="O109" s="107"/>
      <c r="P109" s="107"/>
      <c r="Q109" s="79"/>
      <c r="R109" s="79"/>
    </row>
  </sheetData>
  <sheetProtection/>
  <mergeCells count="11">
    <mergeCell ref="F9:K9"/>
    <mergeCell ref="L9:P9"/>
    <mergeCell ref="A1:P1"/>
    <mergeCell ref="A2:P2"/>
    <mergeCell ref="M8:N8"/>
    <mergeCell ref="O8:P8"/>
    <mergeCell ref="A9:A10"/>
    <mergeCell ref="B9:B10"/>
    <mergeCell ref="C9:C10"/>
    <mergeCell ref="D9:D10"/>
    <mergeCell ref="E9:E10"/>
  </mergeCells>
  <printOptions horizontalCentered="1"/>
  <pageMargins left="0.748031496062992" right="0.748031496062992" top="1.56496063" bottom="0.604330709" header="0.433070866141732" footer="0.23622047244094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S30"/>
  <sheetViews>
    <sheetView view="pageBreakPreview" zoomScale="85" zoomScaleNormal="85" zoomScaleSheetLayoutView="85" zoomScalePageLayoutView="0" workbookViewId="0" topLeftCell="A1">
      <selection activeCell="S14" sqref="S14"/>
    </sheetView>
  </sheetViews>
  <sheetFormatPr defaultColWidth="9.140625" defaultRowHeight="12.75"/>
  <cols>
    <col min="1" max="1" width="4.57421875" style="96" customWidth="1"/>
    <col min="2" max="2" width="5.421875" style="96" customWidth="1"/>
    <col min="3" max="3" width="37.57421875" style="96" customWidth="1"/>
    <col min="4" max="4" width="6.140625" style="96" customWidth="1"/>
    <col min="5" max="5" width="9.57421875" style="96" customWidth="1"/>
    <col min="6" max="6" width="9.28125" style="96" customWidth="1"/>
    <col min="7" max="7" width="9.00390625" style="96" customWidth="1"/>
    <col min="8" max="11" width="9.421875" style="96" customWidth="1"/>
    <col min="12" max="12" width="11.00390625" style="96" customWidth="1"/>
    <col min="13" max="13" width="11.28125" style="96" customWidth="1"/>
    <col min="14" max="14" width="11.421875" style="96" customWidth="1"/>
    <col min="15" max="15" width="10.421875" style="96" customWidth="1"/>
    <col min="16" max="16" width="11.421875" style="96" customWidth="1"/>
    <col min="17" max="17" width="9.421875" style="76" customWidth="1"/>
    <col min="18" max="18" width="9.140625" style="76" customWidth="1"/>
    <col min="19" max="19" width="11.00390625" style="96" customWidth="1"/>
    <col min="20" max="16384" width="9.140625" style="96" customWidth="1"/>
  </cols>
  <sheetData>
    <row r="1" spans="1:18" s="80" customFormat="1" ht="12.75">
      <c r="A1" s="377" t="s">
        <v>28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78"/>
      <c r="R1" s="79"/>
    </row>
    <row r="2" spans="1:18" s="80" customFormat="1" ht="12.75">
      <c r="A2" s="378" t="s">
        <v>133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79"/>
      <c r="R2" s="79"/>
    </row>
    <row r="3" spans="1:18" s="80" customFormat="1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79"/>
      <c r="R3" s="79"/>
    </row>
    <row r="4" spans="1:18" s="80" customFormat="1" ht="12.75">
      <c r="A4" s="82" t="str">
        <f>'Būvl.'!$A$4</f>
        <v>Būves nosaukums: Tualetes ēkas būvniecība</v>
      </c>
      <c r="B4" s="82"/>
      <c r="C4" s="79"/>
      <c r="D4" s="83"/>
      <c r="E4" s="83"/>
      <c r="F4" s="83"/>
      <c r="G4" s="83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s="80" customFormat="1" ht="12.75">
      <c r="A5" s="82" t="str">
        <f>'Būvl.'!$A$5</f>
        <v>Objekta nosaukums: Tualetes ēkas būvniecība</v>
      </c>
      <c r="B5" s="82"/>
      <c r="C5" s="79"/>
      <c r="D5" s="83"/>
      <c r="E5" s="83"/>
      <c r="F5" s="83"/>
      <c r="G5" s="83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8" s="80" customFormat="1" ht="12.75">
      <c r="A6" s="82" t="str">
        <f>'Būvl.'!$A$6</f>
        <v>Objekta adrese: Ādaži, Līgo laukums</v>
      </c>
      <c r="B6" s="82"/>
      <c r="C6" s="79"/>
      <c r="D6" s="83"/>
      <c r="E6" s="83"/>
      <c r="F6" s="83"/>
      <c r="G6" s="83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3:18" s="80" customFormat="1" ht="13.5" thickBot="1">
      <c r="C7" s="51"/>
      <c r="D7" s="83"/>
      <c r="H7" s="79"/>
      <c r="I7" s="79"/>
      <c r="J7" s="79"/>
      <c r="K7" s="84"/>
      <c r="L7" s="84"/>
      <c r="M7" s="379" t="s">
        <v>17</v>
      </c>
      <c r="N7" s="379"/>
      <c r="O7" s="380">
        <f>P18</f>
        <v>0</v>
      </c>
      <c r="P7" s="381"/>
      <c r="Q7" s="79"/>
      <c r="R7" s="79"/>
    </row>
    <row r="8" spans="1:18" s="80" customFormat="1" ht="12.75" customHeight="1">
      <c r="A8" s="382" t="s">
        <v>4</v>
      </c>
      <c r="B8" s="384" t="s">
        <v>21</v>
      </c>
      <c r="C8" s="384" t="s">
        <v>41</v>
      </c>
      <c r="D8" s="384" t="s">
        <v>1</v>
      </c>
      <c r="E8" s="386" t="s">
        <v>2</v>
      </c>
      <c r="F8" s="374" t="s">
        <v>5</v>
      </c>
      <c r="G8" s="375"/>
      <c r="H8" s="375"/>
      <c r="I8" s="375"/>
      <c r="J8" s="375"/>
      <c r="K8" s="388"/>
      <c r="L8" s="374" t="s">
        <v>3</v>
      </c>
      <c r="M8" s="375"/>
      <c r="N8" s="375"/>
      <c r="O8" s="375"/>
      <c r="P8" s="376"/>
      <c r="Q8" s="79"/>
      <c r="R8" s="79"/>
    </row>
    <row r="9" spans="1:18" s="80" customFormat="1" ht="57" customHeight="1" thickBot="1">
      <c r="A9" s="383"/>
      <c r="B9" s="385"/>
      <c r="C9" s="385"/>
      <c r="D9" s="385"/>
      <c r="E9" s="387"/>
      <c r="F9" s="229" t="s">
        <v>22</v>
      </c>
      <c r="G9" s="229" t="s">
        <v>23</v>
      </c>
      <c r="H9" s="229" t="s">
        <v>37</v>
      </c>
      <c r="I9" s="229" t="s">
        <v>38</v>
      </c>
      <c r="J9" s="229" t="s">
        <v>39</v>
      </c>
      <c r="K9" s="229" t="s">
        <v>42</v>
      </c>
      <c r="L9" s="229" t="s">
        <v>24</v>
      </c>
      <c r="M9" s="229" t="s">
        <v>37</v>
      </c>
      <c r="N9" s="229" t="s">
        <v>38</v>
      </c>
      <c r="O9" s="229" t="s">
        <v>39</v>
      </c>
      <c r="P9" s="230" t="s">
        <v>43</v>
      </c>
      <c r="Q9" s="79"/>
      <c r="R9" s="79"/>
    </row>
    <row r="10" spans="1:19" s="101" customFormat="1" ht="12.75">
      <c r="A10" s="257"/>
      <c r="B10" s="206"/>
      <c r="C10" s="258" t="s">
        <v>132</v>
      </c>
      <c r="D10" s="125"/>
      <c r="E10" s="250"/>
      <c r="F10" s="250"/>
      <c r="G10" s="250"/>
      <c r="H10" s="207"/>
      <c r="I10" s="207"/>
      <c r="J10" s="207"/>
      <c r="K10" s="207">
        <f>ROUND(H10+I10+J10,2)</f>
        <v>0</v>
      </c>
      <c r="L10" s="207">
        <f>ROUND(F10*E10,2)</f>
        <v>0</v>
      </c>
      <c r="M10" s="307">
        <f>ROUND(H10*E10,2)</f>
        <v>0</v>
      </c>
      <c r="N10" s="307">
        <f>ROUND(I10*E10,2)</f>
        <v>0</v>
      </c>
      <c r="O10" s="307">
        <f>ROUND(J10*E10,2)</f>
        <v>0</v>
      </c>
      <c r="P10" s="308">
        <f>ROUND(M10+N10+O10,2)</f>
        <v>0</v>
      </c>
      <c r="Q10" s="100"/>
      <c r="R10" s="100"/>
      <c r="S10" s="100"/>
    </row>
    <row r="11" spans="1:19" s="101" customFormat="1" ht="12.75">
      <c r="A11" s="208">
        <v>1</v>
      </c>
      <c r="B11" s="119" t="s">
        <v>73</v>
      </c>
      <c r="C11" s="190" t="s">
        <v>130</v>
      </c>
      <c r="D11" s="172" t="s">
        <v>72</v>
      </c>
      <c r="E11" s="118">
        <v>2</v>
      </c>
      <c r="F11" s="152"/>
      <c r="G11" s="113"/>
      <c r="H11" s="114"/>
      <c r="I11" s="115"/>
      <c r="J11" s="115"/>
      <c r="K11" s="115"/>
      <c r="L11" s="115"/>
      <c r="M11" s="112"/>
      <c r="N11" s="112"/>
      <c r="O11" s="112"/>
      <c r="P11" s="138"/>
      <c r="Q11" s="100"/>
      <c r="R11" s="100"/>
      <c r="S11" s="100"/>
    </row>
    <row r="12" spans="1:19" s="101" customFormat="1" ht="12.75">
      <c r="A12" s="208">
        <v>2</v>
      </c>
      <c r="B12" s="119" t="s">
        <v>73</v>
      </c>
      <c r="C12" s="190" t="s">
        <v>131</v>
      </c>
      <c r="D12" s="172" t="s">
        <v>72</v>
      </c>
      <c r="E12" s="191">
        <v>1</v>
      </c>
      <c r="F12" s="152"/>
      <c r="G12" s="113"/>
      <c r="H12" s="114"/>
      <c r="I12" s="115"/>
      <c r="J12" s="115"/>
      <c r="K12" s="115"/>
      <c r="L12" s="115"/>
      <c r="M12" s="112"/>
      <c r="N12" s="112"/>
      <c r="O12" s="112"/>
      <c r="P12" s="138"/>
      <c r="Q12" s="100"/>
      <c r="R12" s="100"/>
      <c r="S12" s="100"/>
    </row>
    <row r="13" spans="1:19" s="101" customFormat="1" ht="12.75">
      <c r="A13" s="208"/>
      <c r="B13" s="119"/>
      <c r="C13" s="181" t="s">
        <v>134</v>
      </c>
      <c r="D13" s="172"/>
      <c r="E13" s="191"/>
      <c r="F13" s="112"/>
      <c r="G13" s="158"/>
      <c r="H13" s="114"/>
      <c r="I13" s="115"/>
      <c r="J13" s="115"/>
      <c r="K13" s="115"/>
      <c r="L13" s="115"/>
      <c r="M13" s="112"/>
      <c r="N13" s="112"/>
      <c r="O13" s="112"/>
      <c r="P13" s="138"/>
      <c r="Q13" s="100"/>
      <c r="R13" s="100"/>
      <c r="S13" s="100"/>
    </row>
    <row r="14" spans="1:18" s="101" customFormat="1" ht="77.25" thickBot="1">
      <c r="A14" s="139">
        <v>3</v>
      </c>
      <c r="B14" s="210" t="s">
        <v>73</v>
      </c>
      <c r="C14" s="306" t="s">
        <v>242</v>
      </c>
      <c r="D14" s="142" t="s">
        <v>202</v>
      </c>
      <c r="E14" s="255">
        <v>1</v>
      </c>
      <c r="F14" s="277"/>
      <c r="G14" s="227"/>
      <c r="H14" s="228"/>
      <c r="I14" s="144"/>
      <c r="J14" s="144"/>
      <c r="K14" s="214"/>
      <c r="L14" s="214"/>
      <c r="M14" s="255"/>
      <c r="N14" s="255"/>
      <c r="O14" s="255"/>
      <c r="P14" s="256"/>
      <c r="Q14" s="100"/>
      <c r="R14" s="100"/>
    </row>
    <row r="15" spans="1:18" s="101" customFormat="1" ht="12.75">
      <c r="A15" s="216"/>
      <c r="B15" s="129"/>
      <c r="C15" s="304" t="s">
        <v>228</v>
      </c>
      <c r="D15" s="270"/>
      <c r="E15" s="132"/>
      <c r="F15" s="274"/>
      <c r="G15" s="133"/>
      <c r="H15" s="134"/>
      <c r="I15" s="221"/>
      <c r="J15" s="221"/>
      <c r="K15" s="135"/>
      <c r="L15" s="305">
        <f>SUM(L10:L14)</f>
        <v>0</v>
      </c>
      <c r="M15" s="266">
        <f>SUM(M10:M14)</f>
        <v>0</v>
      </c>
      <c r="N15" s="266">
        <f>SUM(N10:N14)</f>
        <v>0</v>
      </c>
      <c r="O15" s="266">
        <f>SUM(O10:O14)</f>
        <v>0</v>
      </c>
      <c r="P15" s="267">
        <f>SUM(P10:P14)</f>
        <v>0</v>
      </c>
      <c r="Q15" s="100"/>
      <c r="R15" s="100"/>
    </row>
    <row r="16" spans="1:18" s="101" customFormat="1" ht="25.5">
      <c r="A16" s="208"/>
      <c r="B16" s="119"/>
      <c r="C16" s="149" t="s">
        <v>252</v>
      </c>
      <c r="D16" s="123"/>
      <c r="E16" s="112"/>
      <c r="F16" s="152"/>
      <c r="G16" s="113"/>
      <c r="H16" s="114"/>
      <c r="I16" s="117"/>
      <c r="J16" s="117"/>
      <c r="K16" s="115"/>
      <c r="L16" s="192"/>
      <c r="M16" s="193"/>
      <c r="N16" s="193">
        <f>N15*4%</f>
        <v>0</v>
      </c>
      <c r="O16" s="193"/>
      <c r="P16" s="268">
        <f>SUM(N16:O16)</f>
        <v>0</v>
      </c>
      <c r="Q16" s="100"/>
      <c r="R16" s="100"/>
    </row>
    <row r="17" spans="1:18" s="101" customFormat="1" ht="25.5">
      <c r="A17" s="208"/>
      <c r="B17" s="122"/>
      <c r="C17" s="99" t="s">
        <v>74</v>
      </c>
      <c r="D17" s="123"/>
      <c r="E17" s="116"/>
      <c r="F17" s="116"/>
      <c r="G17" s="116"/>
      <c r="H17" s="117"/>
      <c r="I17" s="117"/>
      <c r="J17" s="117"/>
      <c r="K17" s="117"/>
      <c r="L17" s="160"/>
      <c r="M17" s="161">
        <f>M15*24.09%</f>
        <v>0</v>
      </c>
      <c r="N17" s="161"/>
      <c r="O17" s="161"/>
      <c r="P17" s="236">
        <f>SUM(K17:O17)</f>
        <v>0</v>
      </c>
      <c r="Q17" s="100"/>
      <c r="R17" s="100"/>
    </row>
    <row r="18" spans="1:18" s="80" customFormat="1" ht="13.5" thickBot="1">
      <c r="A18" s="237"/>
      <c r="B18" s="238"/>
      <c r="C18" s="239" t="s">
        <v>230</v>
      </c>
      <c r="D18" s="240"/>
      <c r="E18" s="241"/>
      <c r="F18" s="241"/>
      <c r="G18" s="241"/>
      <c r="H18" s="241"/>
      <c r="I18" s="241"/>
      <c r="J18" s="241"/>
      <c r="K18" s="242"/>
      <c r="L18" s="242"/>
      <c r="M18" s="242">
        <f>SUM(M15:M17)</f>
        <v>0</v>
      </c>
      <c r="N18" s="242">
        <f>SUM(N15:N17)</f>
        <v>0</v>
      </c>
      <c r="O18" s="242">
        <f>SUM(O15:O17)</f>
        <v>0</v>
      </c>
      <c r="P18" s="243">
        <f>SUM(P15:P17)</f>
        <v>0</v>
      </c>
      <c r="Q18" s="79"/>
      <c r="R18" s="79"/>
    </row>
    <row r="19" spans="1:3" s="92" customFormat="1" ht="12.75">
      <c r="A19" s="90"/>
      <c r="B19" s="90"/>
      <c r="C19" s="91"/>
    </row>
    <row r="20" spans="1:6" s="92" customFormat="1" ht="12.75">
      <c r="A20" s="52"/>
      <c r="B20" s="51"/>
      <c r="C20" s="91"/>
      <c r="D20" s="91"/>
      <c r="E20" s="91"/>
      <c r="F20" s="91"/>
    </row>
    <row r="21" spans="1:6" s="92" customFormat="1" ht="12.75">
      <c r="A21" s="52"/>
      <c r="B21" s="51"/>
      <c r="C21" s="91"/>
      <c r="D21" s="91"/>
      <c r="E21" s="91"/>
      <c r="F21" s="91"/>
    </row>
    <row r="22" spans="1:3" s="92" customFormat="1" ht="12.75">
      <c r="A22" s="90"/>
      <c r="B22" s="90"/>
      <c r="C22" s="91"/>
    </row>
    <row r="23" spans="1:3" s="92" customFormat="1" ht="12.75">
      <c r="A23" s="51"/>
      <c r="B23" s="93"/>
      <c r="C23" s="94"/>
    </row>
    <row r="24" spans="1:18" ht="12.75">
      <c r="A24" s="51"/>
      <c r="B24" s="76"/>
      <c r="C24" s="95"/>
      <c r="F24" s="97"/>
      <c r="Q24" s="96"/>
      <c r="R24" s="96"/>
    </row>
    <row r="25" spans="1:18" ht="12.75">
      <c r="A25" s="51"/>
      <c r="B25" s="76"/>
      <c r="C25" s="76"/>
      <c r="Q25" s="96"/>
      <c r="R25" s="96"/>
    </row>
    <row r="26" spans="1:6" s="76" customFormat="1" ht="12.75">
      <c r="A26" s="98"/>
      <c r="D26" s="96"/>
      <c r="E26" s="96"/>
      <c r="F26" s="96"/>
    </row>
    <row r="27" spans="1:18" ht="12.75">
      <c r="A27" s="51"/>
      <c r="B27" s="76"/>
      <c r="C27" s="76"/>
      <c r="Q27" s="96"/>
      <c r="R27" s="96"/>
    </row>
    <row r="28" spans="1:18" ht="12.75">
      <c r="A28" s="76"/>
      <c r="B28" s="76"/>
      <c r="C28" s="76"/>
      <c r="Q28" s="96"/>
      <c r="R28" s="96"/>
    </row>
    <row r="29" spans="1:18" ht="12.75">
      <c r="A29" s="76"/>
      <c r="B29" s="76"/>
      <c r="C29" s="76"/>
      <c r="Q29" s="96"/>
      <c r="R29" s="96"/>
    </row>
    <row r="30" spans="1:18" ht="12.75">
      <c r="A30" s="76"/>
      <c r="B30" s="76"/>
      <c r="C30" s="76"/>
      <c r="Q30" s="96"/>
      <c r="R30" s="96"/>
    </row>
  </sheetData>
  <sheetProtection/>
  <mergeCells count="11">
    <mergeCell ref="F8:K8"/>
    <mergeCell ref="L8:P8"/>
    <mergeCell ref="A1:P1"/>
    <mergeCell ref="A2:P2"/>
    <mergeCell ref="M7:N7"/>
    <mergeCell ref="O7:P7"/>
    <mergeCell ref="A8:A9"/>
    <mergeCell ref="B8:B9"/>
    <mergeCell ref="C8:C9"/>
    <mergeCell ref="D8:D9"/>
    <mergeCell ref="E8:E9"/>
  </mergeCells>
  <printOptions horizontalCentered="1"/>
  <pageMargins left="0.748031496062992" right="0.748031496062992" top="1.56496063" bottom="1.104330709" header="0.433070866141732" footer="0.23622047244094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S46"/>
  <sheetViews>
    <sheetView view="pageBreakPreview" zoomScale="85" zoomScaleNormal="85" zoomScaleSheetLayoutView="85" zoomScalePageLayoutView="0" workbookViewId="0" topLeftCell="A1">
      <selection activeCell="U19" sqref="U19"/>
    </sheetView>
  </sheetViews>
  <sheetFormatPr defaultColWidth="9.140625" defaultRowHeight="12.75"/>
  <cols>
    <col min="1" max="1" width="4.57421875" style="96" customWidth="1"/>
    <col min="2" max="2" width="5.421875" style="96" customWidth="1"/>
    <col min="3" max="3" width="34.7109375" style="96" customWidth="1"/>
    <col min="4" max="4" width="8.140625" style="96" customWidth="1"/>
    <col min="5" max="5" width="9.57421875" style="96" customWidth="1"/>
    <col min="6" max="6" width="9.421875" style="96" customWidth="1"/>
    <col min="7" max="7" width="9.8515625" style="96" customWidth="1"/>
    <col min="8" max="8" width="9.57421875" style="96" customWidth="1"/>
    <col min="9" max="9" width="10.140625" style="96" customWidth="1"/>
    <col min="10" max="10" width="9.8515625" style="96" customWidth="1"/>
    <col min="11" max="11" width="10.8515625" style="96" customWidth="1"/>
    <col min="12" max="12" width="11.00390625" style="96" customWidth="1"/>
    <col min="13" max="13" width="9.8515625" style="96" customWidth="1"/>
    <col min="14" max="14" width="10.00390625" style="96" customWidth="1"/>
    <col min="15" max="15" width="10.28125" style="96" customWidth="1"/>
    <col min="16" max="16" width="10.8515625" style="96" customWidth="1"/>
    <col min="17" max="17" width="9.421875" style="76" customWidth="1"/>
    <col min="18" max="18" width="9.140625" style="76" customWidth="1"/>
    <col min="19" max="19" width="11.00390625" style="96" customWidth="1"/>
    <col min="20" max="16384" width="9.140625" style="96" customWidth="1"/>
  </cols>
  <sheetData>
    <row r="1" spans="1:18" s="80" customFormat="1" ht="12.75">
      <c r="A1" s="377" t="s">
        <v>44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78"/>
      <c r="R1" s="79"/>
    </row>
    <row r="2" spans="1:18" s="80" customFormat="1" ht="12.75">
      <c r="A2" s="378" t="s">
        <v>135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79"/>
      <c r="R2" s="79"/>
    </row>
    <row r="3" spans="1:18" s="80" customFormat="1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79"/>
      <c r="R3" s="79"/>
    </row>
    <row r="4" spans="1:18" s="80" customFormat="1" ht="12.75">
      <c r="A4" s="82" t="str">
        <f>'Būvl.'!$A$4</f>
        <v>Būves nosaukums: Tualetes ēkas būvniecība</v>
      </c>
      <c r="B4" s="82"/>
      <c r="C4" s="79"/>
      <c r="D4" s="83"/>
      <c r="E4" s="83"/>
      <c r="F4" s="83"/>
      <c r="G4" s="83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s="80" customFormat="1" ht="12.75">
      <c r="A5" s="82" t="str">
        <f>'Būvl.'!$A$5</f>
        <v>Objekta nosaukums: Tualetes ēkas būvniecība</v>
      </c>
      <c r="B5" s="82"/>
      <c r="C5" s="79"/>
      <c r="D5" s="83"/>
      <c r="E5" s="83"/>
      <c r="F5" s="83"/>
      <c r="G5" s="83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8" s="80" customFormat="1" ht="12.75">
      <c r="A6" s="82" t="str">
        <f>'Būvl.'!$A$6</f>
        <v>Objekta adrese: Ādaži, Līgo laukums</v>
      </c>
      <c r="B6" s="82"/>
      <c r="C6" s="79"/>
      <c r="D6" s="83"/>
      <c r="E6" s="83"/>
      <c r="F6" s="83"/>
      <c r="G6" s="83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80" customFormat="1" ht="12.75">
      <c r="A7" s="82"/>
      <c r="B7" s="82"/>
      <c r="C7" s="79"/>
      <c r="D7" s="83"/>
      <c r="E7" s="83"/>
      <c r="F7" s="83"/>
      <c r="G7" s="83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3:18" s="80" customFormat="1" ht="13.5" thickBot="1">
      <c r="C8" s="51"/>
      <c r="D8" s="83"/>
      <c r="H8" s="79"/>
      <c r="I8" s="79"/>
      <c r="J8" s="79"/>
      <c r="K8" s="84"/>
      <c r="L8" s="84"/>
      <c r="M8" s="379" t="s">
        <v>17</v>
      </c>
      <c r="N8" s="379"/>
      <c r="O8" s="389">
        <f>P35</f>
        <v>0</v>
      </c>
      <c r="P8" s="390"/>
      <c r="Q8" s="79"/>
      <c r="R8" s="79"/>
    </row>
    <row r="9" spans="1:18" s="80" customFormat="1" ht="12.75" customHeight="1">
      <c r="A9" s="382" t="s">
        <v>4</v>
      </c>
      <c r="B9" s="384" t="s">
        <v>21</v>
      </c>
      <c r="C9" s="384" t="s">
        <v>41</v>
      </c>
      <c r="D9" s="384" t="s">
        <v>1</v>
      </c>
      <c r="E9" s="386" t="s">
        <v>2</v>
      </c>
      <c r="F9" s="374" t="s">
        <v>5</v>
      </c>
      <c r="G9" s="375"/>
      <c r="H9" s="375"/>
      <c r="I9" s="375"/>
      <c r="J9" s="375"/>
      <c r="K9" s="388"/>
      <c r="L9" s="374" t="s">
        <v>3</v>
      </c>
      <c r="M9" s="375"/>
      <c r="N9" s="375"/>
      <c r="O9" s="375"/>
      <c r="P9" s="376"/>
      <c r="Q9" s="79"/>
      <c r="R9" s="79"/>
    </row>
    <row r="10" spans="1:18" s="80" customFormat="1" ht="54.75" customHeight="1" thickBot="1">
      <c r="A10" s="393"/>
      <c r="B10" s="391"/>
      <c r="C10" s="391"/>
      <c r="D10" s="391"/>
      <c r="E10" s="392"/>
      <c r="F10" s="111" t="s">
        <v>22</v>
      </c>
      <c r="G10" s="111" t="s">
        <v>23</v>
      </c>
      <c r="H10" s="111" t="s">
        <v>37</v>
      </c>
      <c r="I10" s="111" t="s">
        <v>38</v>
      </c>
      <c r="J10" s="111" t="s">
        <v>39</v>
      </c>
      <c r="K10" s="111" t="s">
        <v>42</v>
      </c>
      <c r="L10" s="111" t="s">
        <v>24</v>
      </c>
      <c r="M10" s="111" t="s">
        <v>37</v>
      </c>
      <c r="N10" s="111" t="s">
        <v>38</v>
      </c>
      <c r="O10" s="111" t="s">
        <v>39</v>
      </c>
      <c r="P10" s="215" t="s">
        <v>43</v>
      </c>
      <c r="Q10" s="79"/>
      <c r="R10" s="79"/>
    </row>
    <row r="11" spans="1:18" s="87" customFormat="1" ht="12.75">
      <c r="A11" s="216"/>
      <c r="B11" s="217"/>
      <c r="C11" s="218" t="s">
        <v>136</v>
      </c>
      <c r="D11" s="219"/>
      <c r="E11" s="220"/>
      <c r="F11" s="220"/>
      <c r="G11" s="220"/>
      <c r="H11" s="135"/>
      <c r="I11" s="135"/>
      <c r="J11" s="135"/>
      <c r="K11" s="221">
        <f>ROUND(H11+I11+J11,2)</f>
        <v>0</v>
      </c>
      <c r="L11" s="221">
        <f>ROUND(F11*E11,2)</f>
        <v>0</v>
      </c>
      <c r="M11" s="222">
        <f>ROUND(H11*E11,2)</f>
        <v>0</v>
      </c>
      <c r="N11" s="222">
        <f>ROUND(I11*E11,2)</f>
        <v>0</v>
      </c>
      <c r="O11" s="222">
        <f>ROUND(J11*E11,2)</f>
        <v>0</v>
      </c>
      <c r="P11" s="223">
        <f>ROUND(M11+N11+O11,2)</f>
        <v>0</v>
      </c>
      <c r="Q11" s="86"/>
      <c r="R11" s="86"/>
    </row>
    <row r="12" spans="1:19" s="87" customFormat="1" ht="12.75">
      <c r="A12" s="208">
        <v>1</v>
      </c>
      <c r="B12" s="119" t="s">
        <v>73</v>
      </c>
      <c r="C12" s="194" t="s">
        <v>137</v>
      </c>
      <c r="D12" s="195" t="s">
        <v>53</v>
      </c>
      <c r="E12" s="116">
        <v>14.6</v>
      </c>
      <c r="F12" s="152"/>
      <c r="G12" s="113"/>
      <c r="H12" s="114"/>
      <c r="I12" s="196"/>
      <c r="J12" s="197"/>
      <c r="K12" s="117"/>
      <c r="L12" s="117"/>
      <c r="M12" s="118"/>
      <c r="N12" s="118"/>
      <c r="O12" s="118"/>
      <c r="P12" s="209"/>
      <c r="Q12" s="86"/>
      <c r="R12" s="86"/>
      <c r="S12" s="86"/>
    </row>
    <row r="13" spans="1:19" s="87" customFormat="1" ht="12.75">
      <c r="A13" s="208"/>
      <c r="B13" s="119" t="s">
        <v>73</v>
      </c>
      <c r="C13" s="198" t="s">
        <v>138</v>
      </c>
      <c r="D13" s="195" t="s">
        <v>93</v>
      </c>
      <c r="E13" s="116">
        <f>E12*0.2</f>
        <v>2.92</v>
      </c>
      <c r="F13" s="116"/>
      <c r="G13" s="116"/>
      <c r="H13" s="197"/>
      <c r="I13" s="196"/>
      <c r="J13" s="197"/>
      <c r="K13" s="117"/>
      <c r="L13" s="117"/>
      <c r="M13" s="118"/>
      <c r="N13" s="118"/>
      <c r="O13" s="118"/>
      <c r="P13" s="209"/>
      <c r="Q13" s="86"/>
      <c r="R13" s="86"/>
      <c r="S13" s="86"/>
    </row>
    <row r="14" spans="1:19" s="87" customFormat="1" ht="12.75">
      <c r="A14" s="208"/>
      <c r="B14" s="119" t="s">
        <v>73</v>
      </c>
      <c r="C14" s="198" t="s">
        <v>139</v>
      </c>
      <c r="D14" s="195" t="s">
        <v>57</v>
      </c>
      <c r="E14" s="116">
        <f>E12*2</f>
        <v>29.2</v>
      </c>
      <c r="F14" s="116"/>
      <c r="G14" s="116"/>
      <c r="H14" s="197"/>
      <c r="I14" s="196"/>
      <c r="J14" s="197"/>
      <c r="K14" s="117"/>
      <c r="L14" s="117"/>
      <c r="M14" s="118"/>
      <c r="N14" s="118"/>
      <c r="O14" s="118"/>
      <c r="P14" s="209"/>
      <c r="Q14" s="86"/>
      <c r="R14" s="86"/>
      <c r="S14" s="86"/>
    </row>
    <row r="15" spans="1:19" s="87" customFormat="1" ht="12.75">
      <c r="A15" s="208">
        <v>2</v>
      </c>
      <c r="B15" s="119" t="s">
        <v>73</v>
      </c>
      <c r="C15" s="167" t="s">
        <v>140</v>
      </c>
      <c r="D15" s="123" t="s">
        <v>53</v>
      </c>
      <c r="E15" s="152">
        <f>E12-E11</f>
        <v>14.6</v>
      </c>
      <c r="F15" s="152"/>
      <c r="G15" s="113"/>
      <c r="H15" s="114"/>
      <c r="I15" s="117"/>
      <c r="J15" s="117"/>
      <c r="K15" s="117"/>
      <c r="L15" s="117"/>
      <c r="M15" s="118"/>
      <c r="N15" s="118"/>
      <c r="O15" s="118"/>
      <c r="P15" s="209"/>
      <c r="Q15" s="86"/>
      <c r="R15" s="86"/>
      <c r="S15" s="86"/>
    </row>
    <row r="16" spans="1:19" s="87" customFormat="1" ht="12.75">
      <c r="A16" s="208"/>
      <c r="B16" s="119" t="s">
        <v>73</v>
      </c>
      <c r="C16" s="198" t="s">
        <v>141</v>
      </c>
      <c r="D16" s="123" t="s">
        <v>93</v>
      </c>
      <c r="E16" s="152">
        <f>E15*0.2</f>
        <v>2.92</v>
      </c>
      <c r="F16" s="152"/>
      <c r="G16" s="152"/>
      <c r="H16" s="117"/>
      <c r="I16" s="196"/>
      <c r="J16" s="117"/>
      <c r="K16" s="117"/>
      <c r="L16" s="117"/>
      <c r="M16" s="118"/>
      <c r="N16" s="118"/>
      <c r="O16" s="118"/>
      <c r="P16" s="209"/>
      <c r="Q16" s="86"/>
      <c r="R16" s="86"/>
      <c r="S16" s="86"/>
    </row>
    <row r="17" spans="1:19" s="87" customFormat="1" ht="12.75">
      <c r="A17" s="208"/>
      <c r="B17" s="119" t="s">
        <v>73</v>
      </c>
      <c r="C17" s="168" t="s">
        <v>142</v>
      </c>
      <c r="D17" s="123" t="s">
        <v>93</v>
      </c>
      <c r="E17" s="152">
        <f>E15*0.3</f>
        <v>4.38</v>
      </c>
      <c r="F17" s="152"/>
      <c r="G17" s="152"/>
      <c r="H17" s="117"/>
      <c r="I17" s="117"/>
      <c r="J17" s="117"/>
      <c r="K17" s="117"/>
      <c r="L17" s="117"/>
      <c r="M17" s="118"/>
      <c r="N17" s="118"/>
      <c r="O17" s="118"/>
      <c r="P17" s="209"/>
      <c r="Q17" s="86"/>
      <c r="R17" s="86"/>
      <c r="S17" s="86"/>
    </row>
    <row r="18" spans="1:19" s="87" customFormat="1" ht="12.75">
      <c r="A18" s="208"/>
      <c r="B18" s="119"/>
      <c r="C18" s="171" t="s">
        <v>143</v>
      </c>
      <c r="D18" s="162"/>
      <c r="E18" s="112"/>
      <c r="F18" s="112"/>
      <c r="G18" s="112"/>
      <c r="H18" s="114"/>
      <c r="I18" s="114"/>
      <c r="J18" s="114"/>
      <c r="K18" s="117"/>
      <c r="L18" s="117"/>
      <c r="M18" s="118"/>
      <c r="N18" s="118"/>
      <c r="O18" s="118"/>
      <c r="P18" s="209"/>
      <c r="Q18" s="86"/>
      <c r="R18" s="86"/>
      <c r="S18" s="86"/>
    </row>
    <row r="19" spans="1:19" s="87" customFormat="1" ht="25.5">
      <c r="A19" s="208">
        <v>3</v>
      </c>
      <c r="B19" s="119" t="s">
        <v>73</v>
      </c>
      <c r="C19" s="199" t="s">
        <v>144</v>
      </c>
      <c r="D19" s="200" t="s">
        <v>53</v>
      </c>
      <c r="E19" s="201">
        <v>44.79</v>
      </c>
      <c r="F19" s="152"/>
      <c r="G19" s="113"/>
      <c r="H19" s="114"/>
      <c r="I19" s="115"/>
      <c r="J19" s="117"/>
      <c r="K19" s="117"/>
      <c r="L19" s="117"/>
      <c r="M19" s="118"/>
      <c r="N19" s="118"/>
      <c r="O19" s="118"/>
      <c r="P19" s="209"/>
      <c r="Q19" s="86"/>
      <c r="R19" s="86"/>
      <c r="S19" s="86"/>
    </row>
    <row r="20" spans="1:19" s="87" customFormat="1" ht="12.75">
      <c r="A20" s="208"/>
      <c r="B20" s="119" t="s">
        <v>73</v>
      </c>
      <c r="C20" s="202" t="s">
        <v>145</v>
      </c>
      <c r="D20" s="203" t="s">
        <v>113</v>
      </c>
      <c r="E20" s="204">
        <f>E19*0.21</f>
        <v>9.405899999999999</v>
      </c>
      <c r="F20" s="204"/>
      <c r="G20" s="204"/>
      <c r="H20" s="183"/>
      <c r="I20" s="166"/>
      <c r="J20" s="117"/>
      <c r="K20" s="117"/>
      <c r="L20" s="117"/>
      <c r="M20" s="118"/>
      <c r="N20" s="118"/>
      <c r="O20" s="118"/>
      <c r="P20" s="209"/>
      <c r="Q20" s="86"/>
      <c r="R20" s="86"/>
      <c r="S20" s="86"/>
    </row>
    <row r="21" spans="1:19" s="87" customFormat="1" ht="12.75">
      <c r="A21" s="208"/>
      <c r="B21" s="119" t="s">
        <v>73</v>
      </c>
      <c r="C21" s="202" t="s">
        <v>146</v>
      </c>
      <c r="D21" s="203" t="s">
        <v>57</v>
      </c>
      <c r="E21" s="204">
        <f>E19*0.43</f>
        <v>19.2597</v>
      </c>
      <c r="F21" s="204"/>
      <c r="G21" s="204"/>
      <c r="H21" s="183"/>
      <c r="I21" s="166"/>
      <c r="J21" s="117"/>
      <c r="K21" s="117"/>
      <c r="L21" s="117"/>
      <c r="M21" s="118"/>
      <c r="N21" s="118"/>
      <c r="O21" s="118"/>
      <c r="P21" s="209"/>
      <c r="Q21" s="86"/>
      <c r="R21" s="86"/>
      <c r="S21" s="86"/>
    </row>
    <row r="22" spans="1:19" s="87" customFormat="1" ht="12.75">
      <c r="A22" s="208"/>
      <c r="B22" s="119" t="s">
        <v>73</v>
      </c>
      <c r="C22" s="202" t="s">
        <v>147</v>
      </c>
      <c r="D22" s="205" t="s">
        <v>53</v>
      </c>
      <c r="E22" s="152">
        <f>E19*1.1</f>
        <v>49.269000000000005</v>
      </c>
      <c r="F22" s="152"/>
      <c r="G22" s="152"/>
      <c r="H22" s="116"/>
      <c r="I22" s="152"/>
      <c r="J22" s="117"/>
      <c r="K22" s="117"/>
      <c r="L22" s="117"/>
      <c r="M22" s="118"/>
      <c r="N22" s="118"/>
      <c r="O22" s="118"/>
      <c r="P22" s="209"/>
      <c r="Q22" s="86"/>
      <c r="R22" s="86"/>
      <c r="S22" s="86"/>
    </row>
    <row r="23" spans="1:19" s="87" customFormat="1" ht="12.75">
      <c r="A23" s="208"/>
      <c r="B23" s="119" t="s">
        <v>73</v>
      </c>
      <c r="C23" s="202" t="s">
        <v>148</v>
      </c>
      <c r="D23" s="200" t="s">
        <v>57</v>
      </c>
      <c r="E23" s="201">
        <f>E19*5</f>
        <v>223.95</v>
      </c>
      <c r="F23" s="201"/>
      <c r="G23" s="201"/>
      <c r="H23" s="117"/>
      <c r="I23" s="115"/>
      <c r="J23" s="117"/>
      <c r="K23" s="117"/>
      <c r="L23" s="117"/>
      <c r="M23" s="118"/>
      <c r="N23" s="118"/>
      <c r="O23" s="118"/>
      <c r="P23" s="209"/>
      <c r="Q23" s="86"/>
      <c r="R23" s="86"/>
      <c r="S23" s="86"/>
    </row>
    <row r="24" spans="1:19" s="87" customFormat="1" ht="12.75">
      <c r="A24" s="208"/>
      <c r="B24" s="119" t="s">
        <v>73</v>
      </c>
      <c r="C24" s="202" t="s">
        <v>149</v>
      </c>
      <c r="D24" s="200" t="s">
        <v>57</v>
      </c>
      <c r="E24" s="201">
        <f>E19*0.4</f>
        <v>17.916</v>
      </c>
      <c r="F24" s="201"/>
      <c r="G24" s="201"/>
      <c r="H24" s="117"/>
      <c r="I24" s="115"/>
      <c r="J24" s="117"/>
      <c r="K24" s="117"/>
      <c r="L24" s="117"/>
      <c r="M24" s="118"/>
      <c r="N24" s="118"/>
      <c r="O24" s="118"/>
      <c r="P24" s="209"/>
      <c r="Q24" s="86"/>
      <c r="R24" s="86"/>
      <c r="S24" s="86"/>
    </row>
    <row r="25" spans="1:19" s="87" customFormat="1" ht="12.75">
      <c r="A25" s="208"/>
      <c r="B25" s="119"/>
      <c r="C25" s="171" t="s">
        <v>150</v>
      </c>
      <c r="D25" s="162"/>
      <c r="E25" s="112"/>
      <c r="F25" s="158"/>
      <c r="G25" s="158"/>
      <c r="H25" s="114"/>
      <c r="I25" s="114"/>
      <c r="J25" s="114"/>
      <c r="K25" s="117"/>
      <c r="L25" s="117"/>
      <c r="M25" s="118"/>
      <c r="N25" s="118"/>
      <c r="O25" s="118"/>
      <c r="P25" s="209"/>
      <c r="Q25" s="86"/>
      <c r="R25" s="86"/>
      <c r="S25" s="86"/>
    </row>
    <row r="26" spans="1:19" s="87" customFormat="1" ht="12.75">
      <c r="A26" s="208">
        <v>4</v>
      </c>
      <c r="B26" s="119" t="s">
        <v>73</v>
      </c>
      <c r="C26" s="199" t="s">
        <v>151</v>
      </c>
      <c r="D26" s="200" t="s">
        <v>53</v>
      </c>
      <c r="E26" s="201">
        <v>14.6</v>
      </c>
      <c r="F26" s="152"/>
      <c r="G26" s="113"/>
      <c r="H26" s="114"/>
      <c r="I26" s="115"/>
      <c r="J26" s="117"/>
      <c r="K26" s="117"/>
      <c r="L26" s="117"/>
      <c r="M26" s="118"/>
      <c r="N26" s="118"/>
      <c r="O26" s="118"/>
      <c r="P26" s="209"/>
      <c r="Q26" s="86"/>
      <c r="R26" s="86"/>
      <c r="S26" s="86"/>
    </row>
    <row r="27" spans="1:19" s="87" customFormat="1" ht="12.75">
      <c r="A27" s="208"/>
      <c r="B27" s="119" t="s">
        <v>73</v>
      </c>
      <c r="C27" s="202" t="s">
        <v>145</v>
      </c>
      <c r="D27" s="203" t="s">
        <v>113</v>
      </c>
      <c r="E27" s="204">
        <f>E26*1.38</f>
        <v>20.148</v>
      </c>
      <c r="F27" s="204"/>
      <c r="G27" s="204"/>
      <c r="H27" s="183"/>
      <c r="I27" s="166"/>
      <c r="J27" s="117"/>
      <c r="K27" s="117"/>
      <c r="L27" s="117"/>
      <c r="M27" s="118"/>
      <c r="N27" s="118"/>
      <c r="O27" s="118"/>
      <c r="P27" s="209"/>
      <c r="Q27" s="86"/>
      <c r="R27" s="86"/>
      <c r="S27" s="86"/>
    </row>
    <row r="28" spans="1:19" s="87" customFormat="1" ht="12.75">
      <c r="A28" s="208"/>
      <c r="B28" s="119" t="s">
        <v>73</v>
      </c>
      <c r="C28" s="202" t="s">
        <v>146</v>
      </c>
      <c r="D28" s="203" t="s">
        <v>57</v>
      </c>
      <c r="E28" s="204">
        <f>E26*0.9</f>
        <v>13.14</v>
      </c>
      <c r="F28" s="204"/>
      <c r="G28" s="204"/>
      <c r="H28" s="183"/>
      <c r="I28" s="166"/>
      <c r="J28" s="117"/>
      <c r="K28" s="117"/>
      <c r="L28" s="117"/>
      <c r="M28" s="118"/>
      <c r="N28" s="118"/>
      <c r="O28" s="118"/>
      <c r="P28" s="209"/>
      <c r="Q28" s="86"/>
      <c r="R28" s="86"/>
      <c r="S28" s="86"/>
    </row>
    <row r="29" spans="1:19" s="87" customFormat="1" ht="25.5">
      <c r="A29" s="208"/>
      <c r="B29" s="119" t="s">
        <v>73</v>
      </c>
      <c r="C29" s="202" t="s">
        <v>243</v>
      </c>
      <c r="D29" s="205" t="s">
        <v>53</v>
      </c>
      <c r="E29" s="152">
        <f>E26*1.1</f>
        <v>16.060000000000002</v>
      </c>
      <c r="F29" s="152"/>
      <c r="G29" s="152"/>
      <c r="H29" s="116"/>
      <c r="I29" s="152"/>
      <c r="J29" s="117"/>
      <c r="K29" s="117"/>
      <c r="L29" s="117"/>
      <c r="M29" s="118"/>
      <c r="N29" s="118"/>
      <c r="O29" s="118"/>
      <c r="P29" s="209"/>
      <c r="Q29" s="86"/>
      <c r="R29" s="86"/>
      <c r="S29" s="86"/>
    </row>
    <row r="30" spans="1:19" s="87" customFormat="1" ht="12.75">
      <c r="A30" s="208"/>
      <c r="B30" s="119" t="s">
        <v>73</v>
      </c>
      <c r="C30" s="202" t="s">
        <v>148</v>
      </c>
      <c r="D30" s="200" t="s">
        <v>57</v>
      </c>
      <c r="E30" s="201">
        <f>E26*5</f>
        <v>73</v>
      </c>
      <c r="F30" s="201"/>
      <c r="G30" s="201"/>
      <c r="H30" s="117"/>
      <c r="I30" s="115"/>
      <c r="J30" s="117"/>
      <c r="K30" s="117"/>
      <c r="L30" s="117"/>
      <c r="M30" s="118"/>
      <c r="N30" s="118"/>
      <c r="O30" s="118"/>
      <c r="P30" s="209"/>
      <c r="Q30" s="86"/>
      <c r="R30" s="86"/>
      <c r="S30" s="86"/>
    </row>
    <row r="31" spans="1:19" s="87" customFormat="1" ht="13.5" thickBot="1">
      <c r="A31" s="139"/>
      <c r="B31" s="210" t="s">
        <v>73</v>
      </c>
      <c r="C31" s="211" t="s">
        <v>149</v>
      </c>
      <c r="D31" s="212" t="s">
        <v>57</v>
      </c>
      <c r="E31" s="213">
        <f>E26*0.4</f>
        <v>5.84</v>
      </c>
      <c r="F31" s="213"/>
      <c r="G31" s="213"/>
      <c r="H31" s="144"/>
      <c r="I31" s="214"/>
      <c r="J31" s="144"/>
      <c r="K31" s="144"/>
      <c r="L31" s="144"/>
      <c r="M31" s="145"/>
      <c r="N31" s="145"/>
      <c r="O31" s="145"/>
      <c r="P31" s="146"/>
      <c r="Q31" s="86"/>
      <c r="R31" s="86"/>
      <c r="S31" s="86"/>
    </row>
    <row r="32" spans="1:19" s="87" customFormat="1" ht="12.75">
      <c r="A32" s="216"/>
      <c r="B32" s="129"/>
      <c r="C32" s="301" t="s">
        <v>228</v>
      </c>
      <c r="D32" s="302"/>
      <c r="E32" s="303"/>
      <c r="F32" s="303"/>
      <c r="G32" s="303"/>
      <c r="H32" s="221"/>
      <c r="I32" s="135"/>
      <c r="J32" s="221"/>
      <c r="K32" s="221"/>
      <c r="L32" s="233">
        <f>SUM(L11:L31)</f>
        <v>0</v>
      </c>
      <c r="M32" s="234">
        <f>SUM(M11:M31)</f>
        <v>0</v>
      </c>
      <c r="N32" s="234">
        <f>SUM(N11:N31)</f>
        <v>0</v>
      </c>
      <c r="O32" s="234">
        <f>SUM(O11:O31)</f>
        <v>0</v>
      </c>
      <c r="P32" s="235">
        <f>SUM(P11:P31)</f>
        <v>0</v>
      </c>
      <c r="Q32" s="86"/>
      <c r="R32" s="86"/>
      <c r="S32" s="86"/>
    </row>
    <row r="33" spans="1:19" s="87" customFormat="1" ht="25.5">
      <c r="A33" s="208"/>
      <c r="B33" s="119"/>
      <c r="C33" s="159" t="s">
        <v>252</v>
      </c>
      <c r="D33" s="200"/>
      <c r="E33" s="201"/>
      <c r="F33" s="201"/>
      <c r="G33" s="201"/>
      <c r="H33" s="117"/>
      <c r="I33" s="115"/>
      <c r="J33" s="117"/>
      <c r="K33" s="117"/>
      <c r="L33" s="160"/>
      <c r="M33" s="161"/>
      <c r="N33" s="161">
        <f>N32*4%</f>
        <v>0</v>
      </c>
      <c r="O33" s="161"/>
      <c r="P33" s="236">
        <f>SUM(N33:O33)</f>
        <v>0</v>
      </c>
      <c r="Q33" s="86"/>
      <c r="R33" s="86"/>
      <c r="S33" s="86"/>
    </row>
    <row r="34" spans="1:19" s="87" customFormat="1" ht="25.5">
      <c r="A34" s="208"/>
      <c r="B34" s="119"/>
      <c r="C34" s="99" t="s">
        <v>229</v>
      </c>
      <c r="D34" s="200"/>
      <c r="E34" s="201"/>
      <c r="F34" s="201"/>
      <c r="G34" s="201"/>
      <c r="H34" s="117"/>
      <c r="I34" s="115"/>
      <c r="J34" s="117"/>
      <c r="K34" s="117"/>
      <c r="L34" s="160"/>
      <c r="M34" s="161">
        <f>M32*24.09%</f>
        <v>0</v>
      </c>
      <c r="N34" s="161"/>
      <c r="O34" s="161"/>
      <c r="P34" s="236">
        <f>SUM(M34:O34)</f>
        <v>0</v>
      </c>
      <c r="Q34" s="86"/>
      <c r="R34" s="86"/>
      <c r="S34" s="86"/>
    </row>
    <row r="35" spans="1:18" s="80" customFormat="1" ht="13.5" thickBot="1">
      <c r="A35" s="237"/>
      <c r="B35" s="238"/>
      <c r="C35" s="239" t="s">
        <v>230</v>
      </c>
      <c r="D35" s="240"/>
      <c r="E35" s="241"/>
      <c r="F35" s="241"/>
      <c r="G35" s="241"/>
      <c r="H35" s="241"/>
      <c r="I35" s="241"/>
      <c r="J35" s="241"/>
      <c r="K35" s="242"/>
      <c r="L35" s="242"/>
      <c r="M35" s="242">
        <f>SUM(M32:M34)</f>
        <v>0</v>
      </c>
      <c r="N35" s="242">
        <f>SUM(N32:N34)</f>
        <v>0</v>
      </c>
      <c r="O35" s="242">
        <f>SUM(O32:O34)</f>
        <v>0</v>
      </c>
      <c r="P35" s="243">
        <f>SUM(P32:P34)</f>
        <v>0</v>
      </c>
      <c r="Q35" s="79"/>
      <c r="R35" s="79"/>
    </row>
    <row r="36" spans="1:3" s="92" customFormat="1" ht="12.75">
      <c r="A36" s="90"/>
      <c r="B36" s="90"/>
      <c r="C36" s="91"/>
    </row>
    <row r="37" spans="1:6" s="92" customFormat="1" ht="12.75">
      <c r="A37" s="52"/>
      <c r="B37" s="51"/>
      <c r="C37" s="91"/>
      <c r="D37" s="91"/>
      <c r="E37" s="91"/>
      <c r="F37" s="91"/>
    </row>
    <row r="38" spans="1:3" s="92" customFormat="1" ht="12.75">
      <c r="A38" s="90"/>
      <c r="B38" s="90"/>
      <c r="C38" s="91"/>
    </row>
    <row r="39" spans="1:3" s="92" customFormat="1" ht="12.75">
      <c r="A39" s="51"/>
      <c r="B39" s="93"/>
      <c r="C39" s="94"/>
    </row>
    <row r="40" spans="1:18" ht="12.75">
      <c r="A40" s="51"/>
      <c r="B40" s="76"/>
      <c r="C40" s="95"/>
      <c r="F40" s="97"/>
      <c r="Q40" s="96"/>
      <c r="R40" s="96"/>
    </row>
    <row r="41" spans="1:18" ht="12.75">
      <c r="A41" s="51"/>
      <c r="B41" s="76"/>
      <c r="C41" s="76"/>
      <c r="Q41" s="96"/>
      <c r="R41" s="96"/>
    </row>
    <row r="42" spans="1:6" s="76" customFormat="1" ht="12.75">
      <c r="A42" s="98"/>
      <c r="D42" s="96"/>
      <c r="E42" s="96"/>
      <c r="F42" s="96"/>
    </row>
    <row r="43" spans="1:18" ht="12.75">
      <c r="A43" s="51"/>
      <c r="B43" s="76"/>
      <c r="C43" s="76"/>
      <c r="Q43" s="96"/>
      <c r="R43" s="96"/>
    </row>
    <row r="44" spans="1:18" ht="12.75">
      <c r="A44" s="76"/>
      <c r="B44" s="76"/>
      <c r="C44" s="76"/>
      <c r="Q44" s="96"/>
      <c r="R44" s="96"/>
    </row>
    <row r="45" spans="1:18" ht="12.75">
      <c r="A45" s="76"/>
      <c r="B45" s="76"/>
      <c r="C45" s="76"/>
      <c r="Q45" s="96"/>
      <c r="R45" s="96"/>
    </row>
    <row r="46" spans="1:18" ht="12.75">
      <c r="A46" s="76"/>
      <c r="B46" s="76"/>
      <c r="C46" s="76"/>
      <c r="Q46" s="96"/>
      <c r="R46" s="96"/>
    </row>
  </sheetData>
  <sheetProtection/>
  <mergeCells count="11">
    <mergeCell ref="A1:P1"/>
    <mergeCell ref="A2:P2"/>
    <mergeCell ref="M8:N8"/>
    <mergeCell ref="O8:P8"/>
    <mergeCell ref="A9:A10"/>
    <mergeCell ref="B9:B10"/>
    <mergeCell ref="C9:C10"/>
    <mergeCell ref="D9:D10"/>
    <mergeCell ref="E9:E10"/>
    <mergeCell ref="F9:K9"/>
    <mergeCell ref="L9:P9"/>
  </mergeCells>
  <printOptions horizontalCentered="1"/>
  <pageMargins left="0.748031496062992" right="0.748031496062992" top="1.06496063" bottom="0.25" header="0.433070866141732" footer="0.23622047244094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J49"/>
  <sheetViews>
    <sheetView view="pageBreakPreview" zoomScale="85" zoomScaleSheetLayoutView="85" zoomScalePageLayoutView="0" workbookViewId="0" topLeftCell="A1">
      <selection activeCell="M33" sqref="M33"/>
    </sheetView>
  </sheetViews>
  <sheetFormatPr defaultColWidth="11.28125" defaultRowHeight="12.75"/>
  <cols>
    <col min="1" max="2" width="6.57421875" style="2" customWidth="1"/>
    <col min="3" max="3" width="32.8515625" style="2" customWidth="1"/>
    <col min="4" max="4" width="8.85156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2" spans="1:9" ht="15">
      <c r="A2" s="364" t="s">
        <v>36</v>
      </c>
      <c r="B2" s="364"/>
      <c r="C2" s="364"/>
      <c r="D2" s="364"/>
      <c r="E2" s="364"/>
      <c r="F2" s="364"/>
      <c r="G2" s="364"/>
      <c r="H2" s="364"/>
      <c r="I2" s="364"/>
    </row>
    <row r="3" spans="1:9" ht="15">
      <c r="A3" s="364" t="s">
        <v>32</v>
      </c>
      <c r="B3" s="364"/>
      <c r="C3" s="364"/>
      <c r="D3" s="364"/>
      <c r="E3" s="364"/>
      <c r="F3" s="364"/>
      <c r="G3" s="364"/>
      <c r="H3" s="364"/>
      <c r="I3" s="364"/>
    </row>
    <row r="4" spans="1:9" ht="12.75">
      <c r="A4" s="365" t="s">
        <v>8</v>
      </c>
      <c r="B4" s="365"/>
      <c r="C4" s="365"/>
      <c r="D4" s="365"/>
      <c r="E4" s="365"/>
      <c r="F4" s="365"/>
      <c r="G4" s="365"/>
      <c r="H4" s="365"/>
      <c r="I4" s="365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 customHeight="1">
      <c r="A7" s="3" t="str">
        <f>'Būvl.'!$A$4</f>
        <v>Būves nosaukums: Tualetes ēkas būvniecība</v>
      </c>
      <c r="B7" s="3"/>
      <c r="C7" s="19"/>
      <c r="D7" s="19"/>
      <c r="E7" s="19"/>
      <c r="F7" s="19"/>
      <c r="G7" s="19"/>
      <c r="H7" s="19"/>
      <c r="I7" s="19"/>
    </row>
    <row r="8" spans="1:9" ht="12.75" customHeight="1">
      <c r="A8" s="3" t="str">
        <f>'Būvl.'!$A$5</f>
        <v>Objekta nosaukums: Tualetes ēkas būvniecība</v>
      </c>
      <c r="B8" s="3"/>
      <c r="C8" s="19"/>
      <c r="D8" s="19"/>
      <c r="E8" s="19"/>
      <c r="F8" s="19"/>
      <c r="G8" s="19"/>
      <c r="H8" s="19"/>
      <c r="I8" s="19"/>
    </row>
    <row r="9" spans="1:9" ht="12.75">
      <c r="A9" s="3" t="str">
        <f>'Būvl.'!$A$6</f>
        <v>Objekta adrese: Ādaži, Līgo laukums</v>
      </c>
      <c r="B9" s="3"/>
      <c r="C9" s="8"/>
      <c r="D9" s="8"/>
      <c r="E9" s="8"/>
      <c r="F9" s="8"/>
      <c r="G9" s="8"/>
      <c r="H9" s="8"/>
      <c r="I9" s="8"/>
    </row>
    <row r="10" spans="1:9" ht="12.75">
      <c r="A10" s="3"/>
      <c r="B10" s="3"/>
      <c r="C10" s="20"/>
      <c r="D10" s="20"/>
      <c r="E10" s="20"/>
      <c r="F10" s="20"/>
      <c r="G10" s="20"/>
      <c r="H10" s="20"/>
      <c r="I10" s="20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  <row r="12" spans="1:9" ht="12.75">
      <c r="A12" s="5"/>
      <c r="B12" s="5"/>
      <c r="C12" s="21" t="s">
        <v>16</v>
      </c>
      <c r="D12" s="21"/>
      <c r="E12" s="22"/>
      <c r="F12" s="4"/>
      <c r="G12" s="4"/>
      <c r="H12" s="4"/>
      <c r="I12" s="4"/>
    </row>
    <row r="13" spans="1:9" ht="12.75">
      <c r="A13" s="5"/>
      <c r="B13" s="5"/>
      <c r="C13" s="21" t="s">
        <v>18</v>
      </c>
      <c r="D13" s="21"/>
      <c r="E13" s="22">
        <f>I23</f>
        <v>0</v>
      </c>
      <c r="F13" s="4"/>
      <c r="G13" s="4"/>
      <c r="H13" s="4"/>
      <c r="I13" s="4"/>
    </row>
    <row r="14" spans="1:9" s="35" customFormat="1" ht="12.75">
      <c r="A14" s="32"/>
      <c r="B14" s="32"/>
      <c r="C14" s="33"/>
      <c r="D14" s="33"/>
      <c r="E14" s="34"/>
      <c r="F14" s="23"/>
      <c r="G14" s="23"/>
      <c r="H14" s="23"/>
      <c r="I14" s="23"/>
    </row>
    <row r="15" spans="7:10" ht="13.5" thickBot="1">
      <c r="G15" s="5"/>
      <c r="I15" s="12" t="e">
        <f>'Buvn.kopt.'!#REF!</f>
        <v>#REF!</v>
      </c>
      <c r="J15" s="36"/>
    </row>
    <row r="16" spans="1:10" ht="12.75" customHeight="1">
      <c r="A16" s="398" t="s">
        <v>4</v>
      </c>
      <c r="B16" s="400" t="s">
        <v>20</v>
      </c>
      <c r="C16" s="402" t="s">
        <v>9</v>
      </c>
      <c r="D16" s="403"/>
      <c r="E16" s="394" t="s">
        <v>40</v>
      </c>
      <c r="F16" s="396" t="s">
        <v>10</v>
      </c>
      <c r="G16" s="396"/>
      <c r="H16" s="396"/>
      <c r="I16" s="397"/>
      <c r="J16" s="48"/>
    </row>
    <row r="17" spans="1:10" s="23" customFormat="1" ht="45" customHeight="1" thickBot="1">
      <c r="A17" s="399"/>
      <c r="B17" s="401"/>
      <c r="C17" s="404"/>
      <c r="D17" s="405"/>
      <c r="E17" s="395"/>
      <c r="F17" s="298" t="s">
        <v>37</v>
      </c>
      <c r="G17" s="298" t="s">
        <v>38</v>
      </c>
      <c r="H17" s="299" t="s">
        <v>39</v>
      </c>
      <c r="I17" s="300" t="s">
        <v>19</v>
      </c>
      <c r="J17" s="49"/>
    </row>
    <row r="18" spans="1:9" s="39" customFormat="1" ht="12.75">
      <c r="A18" s="295"/>
      <c r="B18" s="37"/>
      <c r="C18" s="37"/>
      <c r="D18" s="38"/>
      <c r="E18" s="296"/>
      <c r="F18" s="296"/>
      <c r="G18" s="296"/>
      <c r="H18" s="37"/>
      <c r="I18" s="297"/>
    </row>
    <row r="19" spans="1:10" s="39" customFormat="1" ht="12.75">
      <c r="A19" s="285">
        <v>1</v>
      </c>
      <c r="B19" s="41">
        <v>2.1</v>
      </c>
      <c r="C19" s="43" t="s">
        <v>152</v>
      </c>
      <c r="D19" s="44"/>
      <c r="E19" s="42">
        <f>F19+G19+H19</f>
        <v>0</v>
      </c>
      <c r="F19" s="40">
        <f>'EL'!M31</f>
        <v>0</v>
      </c>
      <c r="G19" s="40">
        <f>'EL'!N31</f>
        <v>0</v>
      </c>
      <c r="H19" s="40">
        <f>'EL'!O31</f>
        <v>0</v>
      </c>
      <c r="I19" s="286">
        <f>'EL'!L31</f>
        <v>0</v>
      </c>
      <c r="J19" s="46"/>
    </row>
    <row r="20" spans="1:10" s="39" customFormat="1" ht="25.5">
      <c r="A20" s="285">
        <v>2</v>
      </c>
      <c r="B20" s="41">
        <v>2.2</v>
      </c>
      <c r="C20" s="43" t="s">
        <v>166</v>
      </c>
      <c r="D20" s="44"/>
      <c r="E20" s="42">
        <f>F20+G20+H20</f>
        <v>0</v>
      </c>
      <c r="F20" s="45">
        <f>ŪK!N44</f>
        <v>0</v>
      </c>
      <c r="G20" s="45">
        <f>ŪK!O44</f>
        <v>0</v>
      </c>
      <c r="H20" s="45">
        <f>ŪK!P44</f>
        <v>0</v>
      </c>
      <c r="I20" s="287">
        <f>ŪK!M44</f>
        <v>0</v>
      </c>
      <c r="J20" s="46"/>
    </row>
    <row r="21" spans="1:10" s="39" customFormat="1" ht="13.5" thickBot="1">
      <c r="A21" s="288">
        <v>3</v>
      </c>
      <c r="B21" s="289">
        <v>2.3</v>
      </c>
      <c r="C21" s="290" t="s">
        <v>185</v>
      </c>
      <c r="D21" s="291"/>
      <c r="E21" s="292">
        <f>F21+G21+H21</f>
        <v>0</v>
      </c>
      <c r="F21" s="293">
        <f>'Vent.'!M23</f>
        <v>0</v>
      </c>
      <c r="G21" s="293">
        <f>'Vent.'!N23</f>
        <v>0</v>
      </c>
      <c r="H21" s="293">
        <f>'Vent.'!O23</f>
        <v>0</v>
      </c>
      <c r="I21" s="294">
        <f>'Vent.'!L23</f>
        <v>0</v>
      </c>
      <c r="J21" s="46"/>
    </row>
    <row r="22" spans="1:10" s="24" customFormat="1" ht="12.75">
      <c r="A22" s="280"/>
      <c r="B22" s="281"/>
      <c r="C22" s="282"/>
      <c r="D22" s="283"/>
      <c r="E22" s="284">
        <f>F22+G22+H22</f>
        <v>0</v>
      </c>
      <c r="F22" s="284"/>
      <c r="G22" s="284"/>
      <c r="H22" s="284"/>
      <c r="I22" s="284"/>
      <c r="J22" s="46"/>
    </row>
    <row r="23" spans="1:10" ht="12.75">
      <c r="A23" s="357" t="s">
        <v>0</v>
      </c>
      <c r="B23" s="357"/>
      <c r="C23" s="357"/>
      <c r="D23" s="25"/>
      <c r="E23" s="26">
        <f>SUM(E18:E22)</f>
        <v>0</v>
      </c>
      <c r="F23" s="26">
        <f>SUM(F18:F22)</f>
        <v>0</v>
      </c>
      <c r="G23" s="26">
        <f>SUM(G18:G22)</f>
        <v>0</v>
      </c>
      <c r="H23" s="26">
        <f>SUM(H18:H22)</f>
        <v>0</v>
      </c>
      <c r="I23" s="26">
        <f>SUM(I18:I22)</f>
        <v>0</v>
      </c>
      <c r="J23" s="47"/>
    </row>
    <row r="24" spans="1:10" ht="12.75">
      <c r="A24" s="359" t="s">
        <v>11</v>
      </c>
      <c r="B24" s="359"/>
      <c r="C24" s="359"/>
      <c r="D24" s="9" t="s">
        <v>254</v>
      </c>
      <c r="E24" s="27"/>
      <c r="J24" s="46"/>
    </row>
    <row r="25" spans="1:10" ht="12.75">
      <c r="A25" s="360" t="s">
        <v>12</v>
      </c>
      <c r="B25" s="360"/>
      <c r="C25" s="360"/>
      <c r="D25" s="28"/>
      <c r="E25" s="27"/>
      <c r="J25" s="46"/>
    </row>
    <row r="26" spans="1:10" ht="12.75">
      <c r="A26" s="361" t="s">
        <v>13</v>
      </c>
      <c r="B26" s="362"/>
      <c r="C26" s="363"/>
      <c r="D26" s="9" t="s">
        <v>254</v>
      </c>
      <c r="E26" s="27"/>
      <c r="G26" s="50"/>
      <c r="J26" s="46"/>
    </row>
    <row r="27" spans="1:10" ht="12.75">
      <c r="A27" s="357" t="s">
        <v>14</v>
      </c>
      <c r="B27" s="357"/>
      <c r="C27" s="357"/>
      <c r="D27" s="25"/>
      <c r="E27" s="26"/>
      <c r="G27" s="29"/>
      <c r="J27" s="47"/>
    </row>
    <row r="28" spans="1:3" s="13" customFormat="1" ht="12.75">
      <c r="A28" s="14"/>
      <c r="B28" s="14"/>
      <c r="C28" s="15"/>
    </row>
    <row r="29" spans="1:3" s="13" customFormat="1" ht="12.75">
      <c r="A29" s="14"/>
      <c r="B29" s="14"/>
      <c r="C29" s="15"/>
    </row>
    <row r="30" spans="1:3" s="13" customFormat="1" ht="12.75">
      <c r="A30" s="14"/>
      <c r="B30" s="14"/>
      <c r="C30" s="15"/>
    </row>
    <row r="31" spans="1:3" s="13" customFormat="1" ht="12.75">
      <c r="A31" s="1"/>
      <c r="B31" s="16"/>
      <c r="C31" s="17"/>
    </row>
    <row r="32" spans="1:6" s="10" customFormat="1" ht="12.75">
      <c r="A32" s="1"/>
      <c r="B32" s="11"/>
      <c r="C32" s="30"/>
      <c r="F32" s="18"/>
    </row>
    <row r="33" spans="1:3" s="10" customFormat="1" ht="12.75">
      <c r="A33" s="1"/>
      <c r="B33" s="11"/>
      <c r="C33" s="11"/>
    </row>
    <row r="34" spans="1:6" s="11" customFormat="1" ht="12.75">
      <c r="A34" s="31"/>
      <c r="D34" s="10"/>
      <c r="E34" s="10"/>
      <c r="F34" s="10"/>
    </row>
    <row r="35" spans="1:3" s="10" customFormat="1" ht="12.75">
      <c r="A35" s="1"/>
      <c r="B35" s="11"/>
      <c r="C35" s="11"/>
    </row>
    <row r="36" spans="1:3" s="10" customFormat="1" ht="12.75">
      <c r="A36" s="11"/>
      <c r="B36" s="11"/>
      <c r="C36" s="11"/>
    </row>
    <row r="37" spans="1:3" s="10" customFormat="1" ht="12.75">
      <c r="A37" s="11"/>
      <c r="B37" s="11"/>
      <c r="C37" s="11"/>
    </row>
    <row r="38" spans="1:3" s="10" customFormat="1" ht="12.75">
      <c r="A38" s="11"/>
      <c r="B38" s="11"/>
      <c r="C38" s="11"/>
    </row>
    <row r="39" spans="1:2" ht="12.75">
      <c r="A39" s="7"/>
      <c r="B39" s="7"/>
    </row>
    <row r="41" spans="1:2" ht="12.75">
      <c r="A41" s="7"/>
      <c r="B41" s="7"/>
    </row>
    <row r="42" spans="1:2" ht="12.75">
      <c r="A42" s="7"/>
      <c r="B42" s="7"/>
    </row>
    <row r="43" spans="1:2" ht="12.75">
      <c r="A43" s="7"/>
      <c r="B43" s="7"/>
    </row>
    <row r="49" spans="1:2" ht="12.75">
      <c r="A49" s="31"/>
      <c r="B49" s="31"/>
    </row>
  </sheetData>
  <sheetProtection/>
  <mergeCells count="13">
    <mergeCell ref="A24:C24"/>
    <mergeCell ref="A25:C25"/>
    <mergeCell ref="A26:C26"/>
    <mergeCell ref="A27:C27"/>
    <mergeCell ref="A16:A17"/>
    <mergeCell ref="B16:B17"/>
    <mergeCell ref="C16:D17"/>
    <mergeCell ref="E16:E17"/>
    <mergeCell ref="F16:I16"/>
    <mergeCell ref="A2:I2"/>
    <mergeCell ref="A4:I4"/>
    <mergeCell ref="A3:I3"/>
    <mergeCell ref="A23:C23"/>
  </mergeCells>
  <printOptions horizontalCentered="1"/>
  <pageMargins left="0.748031496062992" right="0.748031496062992" top="1.234251969" bottom="0.484251969" header="0.511811023622047" footer="0.511811023622047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S42"/>
  <sheetViews>
    <sheetView view="pageBreakPreview" zoomScale="85" zoomScaleNormal="85" zoomScaleSheetLayoutView="85" zoomScalePageLayoutView="0" workbookViewId="0" topLeftCell="A1">
      <selection activeCell="T22" sqref="T22"/>
    </sheetView>
  </sheetViews>
  <sheetFormatPr defaultColWidth="9.140625" defaultRowHeight="12.75"/>
  <cols>
    <col min="1" max="1" width="4.57421875" style="96" customWidth="1"/>
    <col min="2" max="2" width="5.421875" style="96" customWidth="1"/>
    <col min="3" max="3" width="39.57421875" style="96" customWidth="1"/>
    <col min="4" max="4" width="5.8515625" style="96" customWidth="1"/>
    <col min="5" max="5" width="7.8515625" style="96" customWidth="1"/>
    <col min="6" max="6" width="8.8515625" style="96" customWidth="1"/>
    <col min="7" max="7" width="8.7109375" style="96" customWidth="1"/>
    <col min="8" max="8" width="9.57421875" style="96" customWidth="1"/>
    <col min="9" max="9" width="10.140625" style="96" customWidth="1"/>
    <col min="10" max="10" width="10.421875" style="96" customWidth="1"/>
    <col min="11" max="11" width="10.00390625" style="96" customWidth="1"/>
    <col min="12" max="13" width="9.7109375" style="96" customWidth="1"/>
    <col min="14" max="14" width="9.8515625" style="96" customWidth="1"/>
    <col min="15" max="15" width="9.00390625" style="96" customWidth="1"/>
    <col min="16" max="16" width="10.8515625" style="96" customWidth="1"/>
    <col min="17" max="17" width="9.421875" style="76" customWidth="1"/>
    <col min="18" max="18" width="9.140625" style="76" customWidth="1"/>
    <col min="19" max="19" width="11.00390625" style="96" customWidth="1"/>
    <col min="20" max="16384" width="9.140625" style="96" customWidth="1"/>
  </cols>
  <sheetData>
    <row r="1" spans="1:18" s="80" customFormat="1" ht="12.75">
      <c r="A1" s="377" t="s">
        <v>29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78"/>
      <c r="R1" s="79"/>
    </row>
    <row r="2" spans="1:18" s="80" customFormat="1" ht="12.75">
      <c r="A2" s="378" t="s">
        <v>152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79"/>
      <c r="R2" s="79"/>
    </row>
    <row r="3" spans="1:18" s="80" customFormat="1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79"/>
      <c r="R3" s="79"/>
    </row>
    <row r="4" spans="1:18" s="80" customFormat="1" ht="12.75">
      <c r="A4" s="82" t="str">
        <f>'Būvl.'!$A$4</f>
        <v>Būves nosaukums: Tualetes ēkas būvniecība</v>
      </c>
      <c r="B4" s="82"/>
      <c r="C4" s="79"/>
      <c r="D4" s="83"/>
      <c r="E4" s="83"/>
      <c r="F4" s="83"/>
      <c r="G4" s="83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s="80" customFormat="1" ht="12.75">
      <c r="A5" s="82" t="str">
        <f>'Būvl.'!$A$5</f>
        <v>Objekta nosaukums: Tualetes ēkas būvniecība</v>
      </c>
      <c r="B5" s="82"/>
      <c r="C5" s="79"/>
      <c r="D5" s="83"/>
      <c r="E5" s="83"/>
      <c r="F5" s="83"/>
      <c r="G5" s="83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8" s="80" customFormat="1" ht="12.75">
      <c r="A6" s="82" t="str">
        <f>'Būvl.'!$A$6</f>
        <v>Objekta adrese: Ādaži, Līgo laukums</v>
      </c>
      <c r="B6" s="82"/>
      <c r="C6" s="79"/>
      <c r="D6" s="83"/>
      <c r="E6" s="83"/>
      <c r="F6" s="83"/>
      <c r="G6" s="83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80" customFormat="1" ht="12.75">
      <c r="A7" s="82"/>
      <c r="B7" s="82"/>
      <c r="C7" s="79"/>
      <c r="D7" s="83"/>
      <c r="E7" s="83"/>
      <c r="F7" s="83"/>
      <c r="G7" s="83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3:18" s="80" customFormat="1" ht="13.5" thickBot="1">
      <c r="C8" s="51"/>
      <c r="D8" s="83"/>
      <c r="H8" s="79"/>
      <c r="I8" s="79"/>
      <c r="J8" s="79"/>
      <c r="K8" s="84"/>
      <c r="L8" s="84"/>
      <c r="M8" s="379" t="s">
        <v>17</v>
      </c>
      <c r="N8" s="379"/>
      <c r="O8" s="389">
        <f>P31</f>
        <v>0</v>
      </c>
      <c r="P8" s="390"/>
      <c r="Q8" s="79"/>
      <c r="R8" s="79"/>
    </row>
    <row r="9" spans="1:18" s="80" customFormat="1" ht="12.75" customHeight="1">
      <c r="A9" s="382" t="s">
        <v>4</v>
      </c>
      <c r="B9" s="384" t="s">
        <v>21</v>
      </c>
      <c r="C9" s="406" t="s">
        <v>41</v>
      </c>
      <c r="D9" s="384" t="s">
        <v>1</v>
      </c>
      <c r="E9" s="386" t="s">
        <v>2</v>
      </c>
      <c r="F9" s="374" t="s">
        <v>5</v>
      </c>
      <c r="G9" s="375"/>
      <c r="H9" s="375"/>
      <c r="I9" s="375"/>
      <c r="J9" s="375"/>
      <c r="K9" s="388"/>
      <c r="L9" s="374" t="s">
        <v>3</v>
      </c>
      <c r="M9" s="375"/>
      <c r="N9" s="375"/>
      <c r="O9" s="375"/>
      <c r="P9" s="376"/>
      <c r="Q9" s="79"/>
      <c r="R9" s="79"/>
    </row>
    <row r="10" spans="1:18" s="80" customFormat="1" ht="58.5" customHeight="1" thickBot="1">
      <c r="A10" s="383"/>
      <c r="B10" s="385"/>
      <c r="C10" s="407"/>
      <c r="D10" s="385"/>
      <c r="E10" s="387"/>
      <c r="F10" s="229" t="s">
        <v>22</v>
      </c>
      <c r="G10" s="229" t="s">
        <v>23</v>
      </c>
      <c r="H10" s="229" t="s">
        <v>37</v>
      </c>
      <c r="I10" s="229" t="s">
        <v>38</v>
      </c>
      <c r="J10" s="229" t="s">
        <v>39</v>
      </c>
      <c r="K10" s="229" t="s">
        <v>42</v>
      </c>
      <c r="L10" s="229" t="s">
        <v>24</v>
      </c>
      <c r="M10" s="229" t="s">
        <v>37</v>
      </c>
      <c r="N10" s="229" t="s">
        <v>38</v>
      </c>
      <c r="O10" s="229" t="s">
        <v>39</v>
      </c>
      <c r="P10" s="230" t="s">
        <v>43</v>
      </c>
      <c r="Q10" s="79"/>
      <c r="R10" s="79"/>
    </row>
    <row r="11" spans="1:19" s="87" customFormat="1" ht="25.5">
      <c r="A11" s="128">
        <v>1</v>
      </c>
      <c r="B11" s="129" t="s">
        <v>73</v>
      </c>
      <c r="C11" s="273" t="s">
        <v>153</v>
      </c>
      <c r="D11" s="264" t="s">
        <v>72</v>
      </c>
      <c r="E11" s="222">
        <v>1</v>
      </c>
      <c r="F11" s="274"/>
      <c r="G11" s="133"/>
      <c r="H11" s="134"/>
      <c r="I11" s="265"/>
      <c r="J11" s="265"/>
      <c r="K11" s="221"/>
      <c r="L11" s="221"/>
      <c r="M11" s="222"/>
      <c r="N11" s="222"/>
      <c r="O11" s="222"/>
      <c r="P11" s="223"/>
      <c r="Q11" s="86"/>
      <c r="R11" s="86"/>
      <c r="S11" s="86"/>
    </row>
    <row r="12" spans="1:19" s="87" customFormat="1" ht="12.75">
      <c r="A12" s="137">
        <v>2</v>
      </c>
      <c r="B12" s="119" t="s">
        <v>73</v>
      </c>
      <c r="C12" s="154" t="s">
        <v>231</v>
      </c>
      <c r="D12" s="151" t="s">
        <v>72</v>
      </c>
      <c r="E12" s="118">
        <v>5</v>
      </c>
      <c r="F12" s="152"/>
      <c r="G12" s="113"/>
      <c r="H12" s="114"/>
      <c r="I12" s="153"/>
      <c r="J12" s="153"/>
      <c r="K12" s="117"/>
      <c r="L12" s="117"/>
      <c r="M12" s="118"/>
      <c r="N12" s="118"/>
      <c r="O12" s="118"/>
      <c r="P12" s="209"/>
      <c r="Q12" s="86"/>
      <c r="R12" s="86"/>
      <c r="S12" s="86"/>
    </row>
    <row r="13" spans="1:19" s="87" customFormat="1" ht="24">
      <c r="A13" s="137">
        <v>3</v>
      </c>
      <c r="B13" s="119" t="s">
        <v>73</v>
      </c>
      <c r="C13" s="155" t="s">
        <v>232</v>
      </c>
      <c r="D13" s="156" t="s">
        <v>155</v>
      </c>
      <c r="E13" s="118">
        <v>3</v>
      </c>
      <c r="F13" s="152"/>
      <c r="G13" s="113"/>
      <c r="H13" s="114"/>
      <c r="I13" s="114"/>
      <c r="J13" s="114"/>
      <c r="K13" s="117"/>
      <c r="L13" s="117"/>
      <c r="M13" s="118"/>
      <c r="N13" s="118"/>
      <c r="O13" s="118"/>
      <c r="P13" s="209"/>
      <c r="Q13" s="86"/>
      <c r="R13" s="86"/>
      <c r="S13" s="86"/>
    </row>
    <row r="14" spans="1:19" s="85" customFormat="1" ht="25.5">
      <c r="A14" s="137">
        <v>4</v>
      </c>
      <c r="B14" s="119" t="s">
        <v>73</v>
      </c>
      <c r="C14" s="155" t="s">
        <v>211</v>
      </c>
      <c r="D14" s="156" t="s">
        <v>209</v>
      </c>
      <c r="E14" s="118">
        <v>1</v>
      </c>
      <c r="F14" s="152"/>
      <c r="G14" s="113"/>
      <c r="H14" s="114"/>
      <c r="I14" s="153"/>
      <c r="J14" s="114"/>
      <c r="K14" s="117"/>
      <c r="L14" s="117"/>
      <c r="M14" s="118"/>
      <c r="N14" s="118"/>
      <c r="O14" s="118"/>
      <c r="P14" s="209"/>
      <c r="Q14" s="86"/>
      <c r="R14" s="86"/>
      <c r="S14" s="86"/>
    </row>
    <row r="15" spans="1:19" s="85" customFormat="1" ht="25.5">
      <c r="A15" s="137">
        <v>5</v>
      </c>
      <c r="B15" s="119" t="s">
        <v>73</v>
      </c>
      <c r="C15" s="155" t="s">
        <v>208</v>
      </c>
      <c r="D15" s="156" t="s">
        <v>202</v>
      </c>
      <c r="E15" s="118">
        <v>3</v>
      </c>
      <c r="F15" s="152"/>
      <c r="G15" s="113"/>
      <c r="H15" s="114"/>
      <c r="I15" s="153"/>
      <c r="J15" s="114"/>
      <c r="K15" s="117"/>
      <c r="L15" s="117"/>
      <c r="M15" s="118"/>
      <c r="N15" s="118"/>
      <c r="O15" s="118"/>
      <c r="P15" s="209"/>
      <c r="Q15" s="86"/>
      <c r="R15" s="86"/>
      <c r="S15" s="86"/>
    </row>
    <row r="16" spans="1:19" s="87" customFormat="1" ht="13.5" customHeight="1">
      <c r="A16" s="137">
        <v>6</v>
      </c>
      <c r="B16" s="119" t="s">
        <v>73</v>
      </c>
      <c r="C16" s="150" t="s">
        <v>156</v>
      </c>
      <c r="D16" s="156" t="s">
        <v>155</v>
      </c>
      <c r="E16" s="118">
        <v>3</v>
      </c>
      <c r="F16" s="152"/>
      <c r="G16" s="113"/>
      <c r="H16" s="114"/>
      <c r="I16" s="114"/>
      <c r="J16" s="114"/>
      <c r="K16" s="117"/>
      <c r="L16" s="117"/>
      <c r="M16" s="118"/>
      <c r="N16" s="118"/>
      <c r="O16" s="118"/>
      <c r="P16" s="209"/>
      <c r="Q16" s="86"/>
      <c r="R16" s="86"/>
      <c r="S16" s="86"/>
    </row>
    <row r="17" spans="1:19" s="87" customFormat="1" ht="12.75">
      <c r="A17" s="137">
        <v>7</v>
      </c>
      <c r="B17" s="119" t="s">
        <v>73</v>
      </c>
      <c r="C17" s="150" t="s">
        <v>233</v>
      </c>
      <c r="D17" s="123" t="s">
        <v>157</v>
      </c>
      <c r="E17" s="118">
        <v>3</v>
      </c>
      <c r="F17" s="152"/>
      <c r="G17" s="113"/>
      <c r="H17" s="114"/>
      <c r="I17" s="114"/>
      <c r="J17" s="114"/>
      <c r="K17" s="117"/>
      <c r="L17" s="117"/>
      <c r="M17" s="118"/>
      <c r="N17" s="118"/>
      <c r="O17" s="118"/>
      <c r="P17" s="209"/>
      <c r="Q17" s="86"/>
      <c r="R17" s="86"/>
      <c r="S17" s="86"/>
    </row>
    <row r="18" spans="1:19" s="87" customFormat="1" ht="12.75">
      <c r="A18" s="137">
        <v>8</v>
      </c>
      <c r="B18" s="119" t="s">
        <v>73</v>
      </c>
      <c r="C18" s="150" t="s">
        <v>158</v>
      </c>
      <c r="D18" s="123" t="s">
        <v>157</v>
      </c>
      <c r="E18" s="118">
        <v>1</v>
      </c>
      <c r="F18" s="152"/>
      <c r="G18" s="113"/>
      <c r="H18" s="114"/>
      <c r="I18" s="153"/>
      <c r="J18" s="113"/>
      <c r="K18" s="117"/>
      <c r="L18" s="117"/>
      <c r="M18" s="118"/>
      <c r="N18" s="118"/>
      <c r="O18" s="118"/>
      <c r="P18" s="209"/>
      <c r="Q18" s="86"/>
      <c r="R18" s="86"/>
      <c r="S18" s="86"/>
    </row>
    <row r="19" spans="1:19" s="87" customFormat="1" ht="12.75">
      <c r="A19" s="137"/>
      <c r="B19" s="119"/>
      <c r="C19" s="157" t="s">
        <v>159</v>
      </c>
      <c r="D19" s="151"/>
      <c r="E19" s="118"/>
      <c r="F19" s="112"/>
      <c r="G19" s="158"/>
      <c r="H19" s="114"/>
      <c r="I19" s="153"/>
      <c r="J19" s="153"/>
      <c r="K19" s="117"/>
      <c r="L19" s="117"/>
      <c r="M19" s="118"/>
      <c r="N19" s="118"/>
      <c r="O19" s="118"/>
      <c r="P19" s="209"/>
      <c r="Q19" s="86"/>
      <c r="R19" s="86"/>
      <c r="S19" s="86"/>
    </row>
    <row r="20" spans="1:19" s="87" customFormat="1" ht="12.75">
      <c r="A20" s="137">
        <v>9</v>
      </c>
      <c r="B20" s="119" t="s">
        <v>73</v>
      </c>
      <c r="C20" s="154" t="s">
        <v>160</v>
      </c>
      <c r="D20" s="151" t="s">
        <v>113</v>
      </c>
      <c r="E20" s="118">
        <v>35</v>
      </c>
      <c r="F20" s="152"/>
      <c r="G20" s="113"/>
      <c r="H20" s="114"/>
      <c r="I20" s="153"/>
      <c r="J20" s="153"/>
      <c r="K20" s="117"/>
      <c r="L20" s="117"/>
      <c r="M20" s="118"/>
      <c r="N20" s="118"/>
      <c r="O20" s="118"/>
      <c r="P20" s="209"/>
      <c r="Q20" s="86"/>
      <c r="R20" s="86"/>
      <c r="S20" s="86"/>
    </row>
    <row r="21" spans="1:19" s="87" customFormat="1" ht="12.75">
      <c r="A21" s="137">
        <v>10</v>
      </c>
      <c r="B21" s="119" t="s">
        <v>73</v>
      </c>
      <c r="C21" s="154" t="s">
        <v>161</v>
      </c>
      <c r="D21" s="151" t="s">
        <v>113</v>
      </c>
      <c r="E21" s="118">
        <v>35</v>
      </c>
      <c r="F21" s="152"/>
      <c r="G21" s="113"/>
      <c r="H21" s="114"/>
      <c r="I21" s="153"/>
      <c r="J21" s="153"/>
      <c r="K21" s="117"/>
      <c r="L21" s="117"/>
      <c r="M21" s="118"/>
      <c r="N21" s="118"/>
      <c r="O21" s="118"/>
      <c r="P21" s="209"/>
      <c r="Q21" s="86"/>
      <c r="R21" s="86"/>
      <c r="S21" s="86"/>
    </row>
    <row r="22" spans="1:19" s="87" customFormat="1" ht="12.75">
      <c r="A22" s="137">
        <v>11</v>
      </c>
      <c r="B22" s="119" t="s">
        <v>73</v>
      </c>
      <c r="C22" s="154" t="s">
        <v>162</v>
      </c>
      <c r="D22" s="151" t="s">
        <v>113</v>
      </c>
      <c r="E22" s="118">
        <v>25</v>
      </c>
      <c r="F22" s="152"/>
      <c r="G22" s="113"/>
      <c r="H22" s="114"/>
      <c r="I22" s="153"/>
      <c r="J22" s="153"/>
      <c r="K22" s="117"/>
      <c r="L22" s="117"/>
      <c r="M22" s="118"/>
      <c r="N22" s="118"/>
      <c r="O22" s="118"/>
      <c r="P22" s="209"/>
      <c r="Q22" s="86"/>
      <c r="R22" s="86"/>
      <c r="S22" s="86"/>
    </row>
    <row r="23" spans="1:19" s="87" customFormat="1" ht="12.75">
      <c r="A23" s="137">
        <v>12</v>
      </c>
      <c r="B23" s="119" t="s">
        <v>73</v>
      </c>
      <c r="C23" s="154" t="s">
        <v>163</v>
      </c>
      <c r="D23" s="151" t="s">
        <v>113</v>
      </c>
      <c r="E23" s="118">
        <v>25</v>
      </c>
      <c r="F23" s="152"/>
      <c r="G23" s="113"/>
      <c r="H23" s="114"/>
      <c r="I23" s="153"/>
      <c r="J23" s="153"/>
      <c r="K23" s="117"/>
      <c r="L23" s="117"/>
      <c r="M23" s="118"/>
      <c r="N23" s="118"/>
      <c r="O23" s="118"/>
      <c r="P23" s="209"/>
      <c r="Q23" s="86"/>
      <c r="R23" s="86"/>
      <c r="S23" s="86"/>
    </row>
    <row r="24" spans="1:19" s="87" customFormat="1" ht="12.75">
      <c r="A24" s="137">
        <v>13</v>
      </c>
      <c r="B24" s="119" t="s">
        <v>73</v>
      </c>
      <c r="C24" s="154" t="s">
        <v>164</v>
      </c>
      <c r="D24" s="151" t="s">
        <v>113</v>
      </c>
      <c r="E24" s="118">
        <v>50</v>
      </c>
      <c r="F24" s="152"/>
      <c r="G24" s="113"/>
      <c r="H24" s="114"/>
      <c r="I24" s="153"/>
      <c r="J24" s="153"/>
      <c r="K24" s="117"/>
      <c r="L24" s="117"/>
      <c r="M24" s="118"/>
      <c r="N24" s="118"/>
      <c r="O24" s="118"/>
      <c r="P24" s="209"/>
      <c r="Q24" s="86"/>
      <c r="R24" s="86"/>
      <c r="S24" s="86"/>
    </row>
    <row r="25" spans="1:19" s="87" customFormat="1" ht="12.75">
      <c r="A25" s="137"/>
      <c r="B25" s="119"/>
      <c r="C25" s="157" t="s">
        <v>165</v>
      </c>
      <c r="D25" s="151"/>
      <c r="E25" s="118"/>
      <c r="F25" s="112"/>
      <c r="G25" s="158"/>
      <c r="H25" s="114"/>
      <c r="I25" s="153"/>
      <c r="J25" s="153"/>
      <c r="K25" s="117"/>
      <c r="L25" s="117"/>
      <c r="M25" s="118"/>
      <c r="N25" s="118"/>
      <c r="O25" s="118"/>
      <c r="P25" s="209"/>
      <c r="Q25" s="86"/>
      <c r="R25" s="86"/>
      <c r="S25" s="86"/>
    </row>
    <row r="26" spans="1:19" s="87" customFormat="1" ht="12.75">
      <c r="A26" s="137">
        <v>14</v>
      </c>
      <c r="B26" s="119" t="s">
        <v>73</v>
      </c>
      <c r="C26" s="154" t="s">
        <v>154</v>
      </c>
      <c r="D26" s="151" t="s">
        <v>72</v>
      </c>
      <c r="E26" s="118">
        <v>6</v>
      </c>
      <c r="F26" s="152"/>
      <c r="G26" s="113"/>
      <c r="H26" s="114"/>
      <c r="I26" s="153"/>
      <c r="J26" s="153"/>
      <c r="K26" s="117"/>
      <c r="L26" s="117"/>
      <c r="M26" s="118"/>
      <c r="N26" s="118"/>
      <c r="O26" s="118"/>
      <c r="P26" s="209"/>
      <c r="Q26" s="86"/>
      <c r="R26" s="86"/>
      <c r="S26" s="86"/>
    </row>
    <row r="27" spans="1:19" s="87" customFormat="1" ht="26.25" thickBot="1">
      <c r="A27" s="224">
        <v>15</v>
      </c>
      <c r="B27" s="210" t="s">
        <v>73</v>
      </c>
      <c r="C27" s="275" t="s">
        <v>210</v>
      </c>
      <c r="D27" s="276" t="s">
        <v>155</v>
      </c>
      <c r="E27" s="145">
        <v>2</v>
      </c>
      <c r="F27" s="277"/>
      <c r="G27" s="227"/>
      <c r="H27" s="228"/>
      <c r="I27" s="228"/>
      <c r="J27" s="228"/>
      <c r="K27" s="144"/>
      <c r="L27" s="144"/>
      <c r="M27" s="145"/>
      <c r="N27" s="145"/>
      <c r="O27" s="145"/>
      <c r="P27" s="146"/>
      <c r="Q27" s="86"/>
      <c r="R27" s="86"/>
      <c r="S27" s="86"/>
    </row>
    <row r="28" spans="1:19" s="87" customFormat="1" ht="12.75">
      <c r="A28" s="128"/>
      <c r="B28" s="129"/>
      <c r="C28" s="278" t="s">
        <v>234</v>
      </c>
      <c r="D28" s="279"/>
      <c r="E28" s="222"/>
      <c r="F28" s="274"/>
      <c r="G28" s="133"/>
      <c r="H28" s="134"/>
      <c r="I28" s="134"/>
      <c r="J28" s="134"/>
      <c r="K28" s="221"/>
      <c r="L28" s="233">
        <f>SUM(L11:L27)</f>
        <v>0</v>
      </c>
      <c r="M28" s="234">
        <f>SUM(M11:M27)</f>
        <v>0</v>
      </c>
      <c r="N28" s="234">
        <f>SUM(N11:N27)</f>
        <v>0</v>
      </c>
      <c r="O28" s="234">
        <f>SUM(O11:O27)</f>
        <v>0</v>
      </c>
      <c r="P28" s="235">
        <f>SUM(P11:P27)</f>
        <v>0</v>
      </c>
      <c r="Q28" s="86"/>
      <c r="R28" s="86"/>
      <c r="S28" s="86"/>
    </row>
    <row r="29" spans="1:18" s="87" customFormat="1" ht="25.5">
      <c r="A29" s="208"/>
      <c r="B29" s="122"/>
      <c r="C29" s="159" t="s">
        <v>252</v>
      </c>
      <c r="D29" s="123"/>
      <c r="E29" s="116"/>
      <c r="F29" s="116"/>
      <c r="G29" s="116"/>
      <c r="H29" s="117"/>
      <c r="I29" s="117"/>
      <c r="J29" s="117"/>
      <c r="K29" s="117"/>
      <c r="L29" s="160"/>
      <c r="M29" s="161"/>
      <c r="N29" s="161">
        <f>N28*4%</f>
        <v>0</v>
      </c>
      <c r="O29" s="161"/>
      <c r="P29" s="236">
        <f>ROUND(M29+N29+O29,2)</f>
        <v>0</v>
      </c>
      <c r="Q29" s="86"/>
      <c r="R29" s="86"/>
    </row>
    <row r="30" spans="1:18" s="87" customFormat="1" ht="12.75">
      <c r="A30" s="208"/>
      <c r="B30" s="122"/>
      <c r="C30" s="99" t="s">
        <v>229</v>
      </c>
      <c r="D30" s="123"/>
      <c r="E30" s="116"/>
      <c r="F30" s="116"/>
      <c r="G30" s="116"/>
      <c r="H30" s="117"/>
      <c r="I30" s="117"/>
      <c r="J30" s="117"/>
      <c r="K30" s="117"/>
      <c r="L30" s="160"/>
      <c r="M30" s="161">
        <f>M28*24.09%</f>
        <v>0</v>
      </c>
      <c r="N30" s="161"/>
      <c r="O30" s="161"/>
      <c r="P30" s="236">
        <f>SUM(M30:O30)</f>
        <v>0</v>
      </c>
      <c r="Q30" s="86"/>
      <c r="R30" s="86"/>
    </row>
    <row r="31" spans="1:18" s="80" customFormat="1" ht="15" customHeight="1" thickBot="1">
      <c r="A31" s="237"/>
      <c r="B31" s="238"/>
      <c r="C31" s="239" t="s">
        <v>230</v>
      </c>
      <c r="D31" s="240"/>
      <c r="E31" s="241"/>
      <c r="F31" s="241"/>
      <c r="G31" s="241"/>
      <c r="H31" s="241"/>
      <c r="I31" s="241"/>
      <c r="J31" s="241"/>
      <c r="K31" s="242"/>
      <c r="L31" s="242"/>
      <c r="M31" s="242">
        <f>SUM(M28:M30)</f>
        <v>0</v>
      </c>
      <c r="N31" s="242">
        <f>SUM(N28:N30)</f>
        <v>0</v>
      </c>
      <c r="O31" s="242">
        <f>SUM(O28:O30)</f>
        <v>0</v>
      </c>
      <c r="P31" s="243">
        <f>SUM(P28:P30)</f>
        <v>0</v>
      </c>
      <c r="Q31" s="79"/>
      <c r="R31" s="79"/>
    </row>
    <row r="32" spans="1:3" s="92" customFormat="1" ht="12.75">
      <c r="A32" s="90"/>
      <c r="B32" s="90"/>
      <c r="C32" s="91"/>
    </row>
    <row r="33" spans="1:3" s="92" customFormat="1" ht="12.75">
      <c r="A33" s="52"/>
      <c r="B33" s="51"/>
      <c r="C33" s="91"/>
    </row>
    <row r="34" spans="1:3" s="92" customFormat="1" ht="12.75">
      <c r="A34" s="90"/>
      <c r="B34" s="90"/>
      <c r="C34" s="91"/>
    </row>
    <row r="35" spans="1:3" s="92" customFormat="1" ht="12.75">
      <c r="A35" s="51"/>
      <c r="B35" s="93"/>
      <c r="C35" s="94"/>
    </row>
    <row r="36" spans="1:18" ht="12.75">
      <c r="A36" s="51"/>
      <c r="B36" s="76"/>
      <c r="C36" s="95"/>
      <c r="F36" s="97"/>
      <c r="Q36" s="96"/>
      <c r="R36" s="96"/>
    </row>
    <row r="37" spans="1:18" ht="12.75">
      <c r="A37" s="51"/>
      <c r="B37" s="76"/>
      <c r="C37" s="76"/>
      <c r="Q37" s="96"/>
      <c r="R37" s="96"/>
    </row>
    <row r="38" spans="1:6" s="76" customFormat="1" ht="12.75">
      <c r="A38" s="98"/>
      <c r="D38" s="96"/>
      <c r="E38" s="96"/>
      <c r="F38" s="96"/>
    </row>
    <row r="39" spans="1:18" ht="12.75">
      <c r="A39" s="51"/>
      <c r="B39" s="76"/>
      <c r="C39" s="76"/>
      <c r="Q39" s="96"/>
      <c r="R39" s="96"/>
    </row>
    <row r="40" spans="1:18" ht="12.75">
      <c r="A40" s="76"/>
      <c r="B40" s="76"/>
      <c r="C40" s="76"/>
      <c r="Q40" s="96"/>
      <c r="R40" s="96"/>
    </row>
    <row r="41" spans="1:18" ht="12.75">
      <c r="A41" s="76"/>
      <c r="B41" s="76"/>
      <c r="C41" s="76"/>
      <c r="Q41" s="96"/>
      <c r="R41" s="96"/>
    </row>
    <row r="42" spans="1:18" ht="12.75">
      <c r="A42" s="76"/>
      <c r="B42" s="76"/>
      <c r="C42" s="76"/>
      <c r="Q42" s="96"/>
      <c r="R42" s="96"/>
    </row>
  </sheetData>
  <sheetProtection/>
  <mergeCells count="11">
    <mergeCell ref="A1:P1"/>
    <mergeCell ref="A2:P2"/>
    <mergeCell ref="M8:N8"/>
    <mergeCell ref="O8:P8"/>
    <mergeCell ref="A9:A10"/>
    <mergeCell ref="B9:B10"/>
    <mergeCell ref="C9:C10"/>
    <mergeCell ref="D9:D10"/>
    <mergeCell ref="E9:E10"/>
    <mergeCell ref="F9:K9"/>
    <mergeCell ref="L9:P9"/>
  </mergeCells>
  <printOptions horizontalCentered="1"/>
  <pageMargins left="0.748031496062992" right="0.748031496062992" top="1.06496063" bottom="0.310433071" header="0.433070866141732" footer="0.2362204724409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EdgarsK</dc:creator>
  <cp:keywords/>
  <dc:description/>
  <cp:lastModifiedBy>Māris Arnavs</cp:lastModifiedBy>
  <cp:lastPrinted>2018-02-19T11:57:16Z</cp:lastPrinted>
  <dcterms:created xsi:type="dcterms:W3CDTF">1996-10-14T23:33:28Z</dcterms:created>
  <dcterms:modified xsi:type="dcterms:W3CDTF">2018-02-22T05:51:35Z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